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20" yWindow="108" windowWidth="12120" windowHeight="8772" firstSheet="3" activeTab="11"/>
  </bookViews>
  <sheets>
    <sheet name="$ 2006" sheetId="4" r:id="rId1"/>
    <sheet name="$ 2007" sheetId="5" r:id="rId2"/>
    <sheet name="$ 2008" sheetId="6" r:id="rId3"/>
    <sheet name="$ 2009" sheetId="8" r:id="rId4"/>
    <sheet name="$ 2010" sheetId="7" r:id="rId5"/>
    <sheet name="$ 2011" sheetId="9" r:id="rId6"/>
    <sheet name="$ 2012" sheetId="11" r:id="rId7"/>
    <sheet name="$ 2013" sheetId="12" r:id="rId8"/>
    <sheet name="$ 2014" sheetId="13" r:id="rId9"/>
    <sheet name="$2015" sheetId="14" r:id="rId10"/>
    <sheet name="$2016" sheetId="15" r:id="rId11"/>
    <sheet name="$2017" sheetId="16" r:id="rId12"/>
    <sheet name="MAIN" sheetId="1" r:id="rId13"/>
    <sheet name="MainPivots" sheetId="10" r:id="rId14"/>
  </sheets>
  <calcPr calcId="145621"/>
  <pivotCaches>
    <pivotCache cacheId="0" r:id="rId15"/>
    <pivotCache cacheId="1" r:id="rId16"/>
    <pivotCache cacheId="2" r:id="rId17"/>
    <pivotCache cacheId="3" r:id="rId18"/>
    <pivotCache cacheId="4" r:id="rId19"/>
  </pivotCaches>
</workbook>
</file>

<file path=xl/calcChain.xml><?xml version="1.0" encoding="utf-8"?>
<calcChain xmlns="http://schemas.openxmlformats.org/spreadsheetml/2006/main">
  <c r="D11" i="16" l="1"/>
  <c r="C11" i="16"/>
  <c r="B11" i="16"/>
  <c r="I10" i="16"/>
  <c r="I9" i="16"/>
  <c r="I6" i="16"/>
  <c r="I7" i="16"/>
  <c r="I8" i="16"/>
  <c r="I5" i="16"/>
  <c r="B12" i="16" l="1"/>
  <c r="D12" i="16" s="1"/>
  <c r="F4" i="16" s="1"/>
  <c r="I4" i="16" s="1"/>
  <c r="D16" i="15"/>
  <c r="D17" i="15"/>
  <c r="D18" i="15"/>
  <c r="D22" i="15"/>
  <c r="D21" i="15"/>
  <c r="D20" i="15"/>
  <c r="D23" i="15"/>
  <c r="D19" i="15"/>
  <c r="D15" i="15"/>
  <c r="F2" i="16" l="1"/>
  <c r="I2" i="16" s="1"/>
  <c r="F3" i="16"/>
  <c r="I3" i="16" s="1"/>
  <c r="I23" i="15"/>
  <c r="I22" i="15"/>
  <c r="I21" i="15"/>
  <c r="I20" i="15"/>
  <c r="I19" i="15"/>
  <c r="I18" i="15"/>
  <c r="M3" i="15" s="1"/>
  <c r="I17" i="15"/>
  <c r="M7" i="15" s="1"/>
  <c r="I16" i="15"/>
  <c r="M4" i="15" s="1"/>
  <c r="I15" i="15"/>
  <c r="M9" i="15" s="1"/>
  <c r="I11" i="16" l="1"/>
  <c r="M10" i="15"/>
  <c r="M6" i="15"/>
  <c r="N6" i="15" s="1"/>
  <c r="M8" i="15"/>
  <c r="M2" i="15"/>
  <c r="M5" i="15"/>
  <c r="F23" i="15"/>
  <c r="N3" i="15"/>
  <c r="F22" i="15"/>
  <c r="F21" i="15"/>
  <c r="F20" i="15"/>
  <c r="F19" i="15"/>
  <c r="F18" i="15"/>
  <c r="G3" i="15" s="1"/>
  <c r="H3" i="15" s="1"/>
  <c r="F17" i="15"/>
  <c r="G7" i="15" s="1"/>
  <c r="H7" i="15" s="1"/>
  <c r="F16" i="15"/>
  <c r="G4" i="15" s="1"/>
  <c r="F15" i="15"/>
  <c r="G9" i="15" s="1"/>
  <c r="L11" i="15"/>
  <c r="I11" i="15"/>
  <c r="F11" i="15"/>
  <c r="E11" i="15"/>
  <c r="D11" i="15"/>
  <c r="C11" i="15"/>
  <c r="B11" i="15"/>
  <c r="G8" i="15" l="1"/>
  <c r="H8" i="15" s="1"/>
  <c r="G10" i="15"/>
  <c r="H10" i="15" s="1"/>
  <c r="G6" i="15"/>
  <c r="H6" i="15" s="1"/>
  <c r="G2" i="15"/>
  <c r="H2" i="15" s="1"/>
  <c r="G5" i="15"/>
  <c r="H5" i="15" s="1"/>
  <c r="G20" i="15"/>
  <c r="J10" i="15" s="1"/>
  <c r="K10" i="15" s="1"/>
  <c r="G23" i="15"/>
  <c r="G22" i="15"/>
  <c r="G21" i="15"/>
  <c r="G19" i="15"/>
  <c r="G18" i="15"/>
  <c r="J3" i="15" s="1"/>
  <c r="K3" i="15" s="1"/>
  <c r="P3" i="15" s="1"/>
  <c r="G17" i="15"/>
  <c r="J7" i="15" s="1"/>
  <c r="G15" i="15"/>
  <c r="J9" i="15" s="1"/>
  <c r="K9" i="15" s="1"/>
  <c r="G16" i="15"/>
  <c r="J4" i="15" s="1"/>
  <c r="B12" i="15"/>
  <c r="E12" i="15"/>
  <c r="N8" i="15"/>
  <c r="N5" i="15"/>
  <c r="N10" i="15"/>
  <c r="I11" i="14"/>
  <c r="L11" i="14"/>
  <c r="J5" i="15" l="1"/>
  <c r="K5" i="15" s="1"/>
  <c r="P5" i="15" s="1"/>
  <c r="J2" i="15"/>
  <c r="K2" i="15" s="1"/>
  <c r="J8" i="15"/>
  <c r="K8" i="15" s="1"/>
  <c r="J6" i="15"/>
  <c r="K6" i="15" s="1"/>
  <c r="P6" i="15" s="1"/>
  <c r="G12" i="15"/>
  <c r="N9" i="15" s="1"/>
  <c r="P10" i="15"/>
  <c r="C15" i="14"/>
  <c r="C17" i="14"/>
  <c r="C16" i="14"/>
  <c r="C18" i="14"/>
  <c r="C22" i="14"/>
  <c r="C21" i="14"/>
  <c r="C23" i="14"/>
  <c r="N7" i="15" l="1"/>
  <c r="K4" i="15"/>
  <c r="K7" i="15"/>
  <c r="P8" i="15"/>
  <c r="H9" i="15"/>
  <c r="P9" i="15" s="1"/>
  <c r="H4" i="15"/>
  <c r="N2" i="15"/>
  <c r="P2" i="15" s="1"/>
  <c r="N4" i="15"/>
  <c r="I16" i="14"/>
  <c r="M9" i="14" s="1"/>
  <c r="I17" i="14"/>
  <c r="M2" i="14" s="1"/>
  <c r="I18" i="14"/>
  <c r="M6" i="14" s="1"/>
  <c r="I19" i="14"/>
  <c r="M4" i="14" s="1"/>
  <c r="I20" i="14"/>
  <c r="M7" i="14" s="1"/>
  <c r="I21" i="14"/>
  <c r="M5" i="14" s="1"/>
  <c r="I22" i="14"/>
  <c r="M10" i="14" s="1"/>
  <c r="I23" i="14"/>
  <c r="M3" i="14" s="1"/>
  <c r="I15" i="14"/>
  <c r="M8" i="14" s="1"/>
  <c r="F16" i="14"/>
  <c r="G9" i="14" s="1"/>
  <c r="F17" i="14"/>
  <c r="G2" i="14" s="1"/>
  <c r="F18" i="14"/>
  <c r="G6" i="14" s="1"/>
  <c r="F19" i="14"/>
  <c r="G4" i="14" s="1"/>
  <c r="F20" i="14"/>
  <c r="G7" i="14" s="1"/>
  <c r="F21" i="14"/>
  <c r="G5" i="14" s="1"/>
  <c r="F22" i="14"/>
  <c r="G10" i="14" s="1"/>
  <c r="F23" i="14"/>
  <c r="G3" i="14" s="1"/>
  <c r="F15" i="14"/>
  <c r="G8" i="14" s="1"/>
  <c r="D23" i="14"/>
  <c r="D22" i="14"/>
  <c r="D21" i="14"/>
  <c r="D20" i="14"/>
  <c r="D19" i="14"/>
  <c r="D18" i="14"/>
  <c r="D17" i="14"/>
  <c r="D16" i="14"/>
  <c r="D15" i="14"/>
  <c r="P7" i="15" l="1"/>
  <c r="P4" i="15"/>
  <c r="G19" i="14"/>
  <c r="J4" i="14" s="1"/>
  <c r="G16" i="14"/>
  <c r="J9" i="14" s="1"/>
  <c r="K9" i="14" s="1"/>
  <c r="G23" i="14"/>
  <c r="J3" i="14" s="1"/>
  <c r="K3" i="14" s="1"/>
  <c r="G22" i="14"/>
  <c r="J10" i="14" s="1"/>
  <c r="K10" i="14" s="1"/>
  <c r="G21" i="14"/>
  <c r="J5" i="14" s="1"/>
  <c r="K5" i="14" s="1"/>
  <c r="G17" i="14"/>
  <c r="J2" i="14" s="1"/>
  <c r="K2" i="14" s="1"/>
  <c r="G18" i="14"/>
  <c r="J6" i="14" s="1"/>
  <c r="K6" i="14" s="1"/>
  <c r="G15" i="14"/>
  <c r="J8" i="14" s="1"/>
  <c r="K8" i="14" s="1"/>
  <c r="G20" i="14"/>
  <c r="J7" i="14" s="1"/>
  <c r="F11" i="14"/>
  <c r="D11" i="14"/>
  <c r="B12" i="14" s="1"/>
  <c r="N10" i="14"/>
  <c r="N6" i="14"/>
  <c r="N5" i="14"/>
  <c r="N3" i="14"/>
  <c r="H10" i="14"/>
  <c r="H9" i="14"/>
  <c r="H7" i="14"/>
  <c r="H6" i="14"/>
  <c r="H5" i="14"/>
  <c r="H4" i="14"/>
  <c r="H3" i="14"/>
  <c r="H2" i="14"/>
  <c r="E11" i="14"/>
  <c r="C11" i="14"/>
  <c r="B11" i="14"/>
  <c r="D11" i="13"/>
  <c r="C11" i="13"/>
  <c r="B11" i="13"/>
  <c r="I10" i="13"/>
  <c r="I9" i="13"/>
  <c r="I8" i="13"/>
  <c r="I7" i="13"/>
  <c r="I6" i="13"/>
  <c r="I5" i="13"/>
  <c r="I10" i="12"/>
  <c r="I9" i="12"/>
  <c r="I8" i="12"/>
  <c r="I7" i="12"/>
  <c r="I6" i="12"/>
  <c r="I5" i="12"/>
  <c r="C11" i="12"/>
  <c r="D11" i="12"/>
  <c r="B11" i="12"/>
  <c r="D10" i="11"/>
  <c r="D11" i="11"/>
  <c r="C10" i="11"/>
  <c r="B10" i="11"/>
  <c r="G9" i="11"/>
  <c r="G8" i="11"/>
  <c r="G7" i="11"/>
  <c r="G6" i="11"/>
  <c r="G5" i="11"/>
  <c r="D10" i="9"/>
  <c r="C10" i="9"/>
  <c r="B10" i="9"/>
  <c r="G9" i="9"/>
  <c r="G8" i="9"/>
  <c r="G7" i="9"/>
  <c r="G6" i="9"/>
  <c r="G5" i="9"/>
  <c r="C10" i="8"/>
  <c r="B11" i="8"/>
  <c r="D11" i="8"/>
  <c r="B10" i="8"/>
  <c r="D10" i="8"/>
  <c r="G5" i="8"/>
  <c r="G6" i="8"/>
  <c r="G7" i="8"/>
  <c r="G8" i="8"/>
  <c r="G9" i="8"/>
  <c r="C10" i="7"/>
  <c r="B10" i="7"/>
  <c r="B11" i="7"/>
  <c r="D11" i="7"/>
  <c r="D10" i="7"/>
  <c r="G5" i="7"/>
  <c r="G6" i="7"/>
  <c r="G7" i="7"/>
  <c r="G8" i="7"/>
  <c r="G9" i="7"/>
  <c r="C10" i="6"/>
  <c r="D10" i="6"/>
  <c r="G5" i="6"/>
  <c r="G6" i="6"/>
  <c r="G7" i="6"/>
  <c r="G8" i="6"/>
  <c r="G9" i="6"/>
  <c r="B10" i="6"/>
  <c r="B11" i="6"/>
  <c r="D11" i="6"/>
  <c r="F3" i="6"/>
  <c r="G3" i="6"/>
  <c r="F9" i="4"/>
  <c r="F8" i="4"/>
  <c r="F7" i="4"/>
  <c r="F6" i="4"/>
  <c r="F5" i="4"/>
  <c r="C10" i="4"/>
  <c r="B10" i="4"/>
  <c r="B11" i="4"/>
  <c r="D11" i="4"/>
  <c r="E4" i="4"/>
  <c r="F4" i="4"/>
  <c r="D10" i="4"/>
  <c r="G9" i="5"/>
  <c r="G8" i="5"/>
  <c r="G7" i="5"/>
  <c r="G6" i="5"/>
  <c r="G5" i="5"/>
  <c r="C10" i="5"/>
  <c r="B10" i="5"/>
  <c r="B11" i="5"/>
  <c r="D11" i="5"/>
  <c r="D10" i="5"/>
  <c r="B11" i="9"/>
  <c r="D11" i="9"/>
  <c r="E3" i="4"/>
  <c r="F3" i="4"/>
  <c r="F2" i="6"/>
  <c r="G2" i="6"/>
  <c r="F4" i="6"/>
  <c r="G4" i="6"/>
  <c r="B11" i="11"/>
  <c r="B12" i="12"/>
  <c r="D12" i="12"/>
  <c r="F3" i="12"/>
  <c r="I3" i="12"/>
  <c r="B12" i="13"/>
  <c r="D12" i="13"/>
  <c r="F4" i="13"/>
  <c r="I4" i="13"/>
  <c r="F3" i="5"/>
  <c r="G3" i="5"/>
  <c r="F4" i="5"/>
  <c r="G4" i="5"/>
  <c r="F2" i="5"/>
  <c r="G2" i="5"/>
  <c r="F4" i="7"/>
  <c r="G4" i="7"/>
  <c r="F3" i="7"/>
  <c r="G3" i="7"/>
  <c r="F2" i="7"/>
  <c r="G2" i="7"/>
  <c r="F3" i="9"/>
  <c r="G3" i="9"/>
  <c r="F4" i="9"/>
  <c r="G4" i="9"/>
  <c r="F2" i="9"/>
  <c r="G2" i="9"/>
  <c r="G10" i="9"/>
  <c r="F4" i="8"/>
  <c r="G4" i="8"/>
  <c r="F2" i="8"/>
  <c r="G2" i="8"/>
  <c r="F3" i="8"/>
  <c r="G3" i="8"/>
  <c r="F3" i="11"/>
  <c r="G3" i="11"/>
  <c r="F2" i="11"/>
  <c r="G2" i="11"/>
  <c r="F4" i="11"/>
  <c r="G4" i="11"/>
  <c r="F2" i="12"/>
  <c r="I2" i="12"/>
  <c r="E2" i="4"/>
  <c r="F2" i="4"/>
  <c r="F4" i="12"/>
  <c r="I4" i="12"/>
  <c r="F3" i="13"/>
  <c r="I3" i="13"/>
  <c r="F2" i="13"/>
  <c r="I2" i="13"/>
  <c r="I11" i="12"/>
  <c r="G10" i="11"/>
  <c r="G10" i="7"/>
  <c r="I11" i="13"/>
  <c r="P11" i="15" l="1"/>
  <c r="P5" i="14"/>
  <c r="P10" i="14"/>
  <c r="P3" i="14"/>
  <c r="P6" i="14"/>
  <c r="E12" i="14"/>
  <c r="G12" i="14" s="1"/>
  <c r="N4" i="14" l="1"/>
  <c r="N7" i="14"/>
  <c r="K7" i="14"/>
  <c r="H8" i="14"/>
  <c r="N8" i="14"/>
  <c r="N2" i="14"/>
  <c r="P2" i="14" s="1"/>
  <c r="N9" i="14"/>
  <c r="P9" i="14" s="1"/>
  <c r="K4" i="14"/>
  <c r="P4" i="14" s="1"/>
  <c r="P7" i="14" l="1"/>
  <c r="P8" i="14"/>
  <c r="P11" i="14" l="1"/>
</calcChain>
</file>

<file path=xl/comments1.xml><?xml version="1.0" encoding="utf-8"?>
<comments xmlns="http://schemas.openxmlformats.org/spreadsheetml/2006/main">
  <authors>
    <author>HeyenFamily</author>
  </authors>
  <commentList>
    <comment ref="K10" authorId="0">
      <text>
        <r>
          <rPr>
            <b/>
            <sz val="9"/>
            <color indexed="81"/>
            <rFont val="Tahoma"/>
            <charset val="1"/>
          </rPr>
          <t>Bill got 79 from Big Dog, needs to pay Wayne 10</t>
        </r>
      </text>
    </comment>
  </commentList>
</comments>
</file>

<file path=xl/sharedStrings.xml><?xml version="1.0" encoding="utf-8"?>
<sst xmlns="http://schemas.openxmlformats.org/spreadsheetml/2006/main" count="1194" uniqueCount="423">
  <si>
    <t>Year</t>
  </si>
  <si>
    <t>Team Name</t>
  </si>
  <si>
    <t>Rock</t>
  </si>
  <si>
    <t>Points</t>
  </si>
  <si>
    <t>Finish</t>
  </si>
  <si>
    <t>Stud1</t>
  </si>
  <si>
    <t>Pts1</t>
  </si>
  <si>
    <t>Stud2</t>
  </si>
  <si>
    <t>Pts2</t>
  </si>
  <si>
    <t>Dump Thurman</t>
  </si>
  <si>
    <t>Curt</t>
  </si>
  <si>
    <t>Emmitt Smith</t>
  </si>
  <si>
    <t>Jeff George</t>
  </si>
  <si>
    <t>Bigdogs</t>
  </si>
  <si>
    <t>Wayne</t>
  </si>
  <si>
    <t>Brett Favre</t>
  </si>
  <si>
    <t>Michael Irvin</t>
  </si>
  <si>
    <t>Total</t>
  </si>
  <si>
    <t>Brewmasters</t>
  </si>
  <si>
    <t>Mike</t>
  </si>
  <si>
    <t>Herman Moore</t>
  </si>
  <si>
    <t>Steve Young</t>
  </si>
  <si>
    <t>Bill</t>
  </si>
  <si>
    <t>The Nits</t>
  </si>
  <si>
    <t>Dave</t>
  </si>
  <si>
    <t>Jerry Rice</t>
  </si>
  <si>
    <t>Cris Carter</t>
  </si>
  <si>
    <t>Marathon Men</t>
  </si>
  <si>
    <t>Joe</t>
  </si>
  <si>
    <t>Barry Sanders</t>
  </si>
  <si>
    <t>S Mitchell</t>
  </si>
  <si>
    <t>Trifectas</t>
  </si>
  <si>
    <t>Jeff</t>
  </si>
  <si>
    <t>Carl Pickens</t>
  </si>
  <si>
    <t>I Bruce</t>
  </si>
  <si>
    <t>Bad Moon</t>
  </si>
  <si>
    <t>Chris Warren</t>
  </si>
  <si>
    <t>R Hampton</t>
  </si>
  <si>
    <t>Tigers</t>
  </si>
  <si>
    <t>Pete</t>
  </si>
  <si>
    <t>Errict Rhett</t>
  </si>
  <si>
    <t>Tim Brown</t>
  </si>
  <si>
    <t>Ho_Lotta_Mo</t>
  </si>
  <si>
    <t>Terrell Davis</t>
  </si>
  <si>
    <t>S Sharpe</t>
  </si>
  <si>
    <t>HawksNRoses</t>
  </si>
  <si>
    <t>Terry Allen</t>
  </si>
  <si>
    <t>M Brunell</t>
  </si>
  <si>
    <t>Rock_Bottom</t>
  </si>
  <si>
    <t>R Watters</t>
  </si>
  <si>
    <t>J Elway</t>
  </si>
  <si>
    <t>Not_Enuf_Nits</t>
  </si>
  <si>
    <t>T Martin</t>
  </si>
  <si>
    <t>2nds</t>
  </si>
  <si>
    <t>3rds</t>
  </si>
  <si>
    <t>Going_Long</t>
  </si>
  <si>
    <t>B Sanders</t>
  </si>
  <si>
    <t>J Rice</t>
  </si>
  <si>
    <t>Dump_Jimmy_J</t>
  </si>
  <si>
    <t>E Smith</t>
  </si>
  <si>
    <t>Smoke_MOJ'</t>
  </si>
  <si>
    <t>C Martin</t>
  </si>
  <si>
    <t>J Anderson</t>
  </si>
  <si>
    <t>Train_2_NO</t>
  </si>
  <si>
    <t>J Blake</t>
  </si>
  <si>
    <t>H Moore</t>
  </si>
  <si>
    <t>ClassTells</t>
  </si>
  <si>
    <t>D Levens</t>
  </si>
  <si>
    <t>BillyBud</t>
  </si>
  <si>
    <t>N Kaufman</t>
  </si>
  <si>
    <t>Dump_Train</t>
  </si>
  <si>
    <t>B Favre</t>
  </si>
  <si>
    <t>E George</t>
  </si>
  <si>
    <t>NuthinButNet</t>
  </si>
  <si>
    <t>A Freeman</t>
  </si>
  <si>
    <t>PlentyO'Nits</t>
  </si>
  <si>
    <t>T Davis</t>
  </si>
  <si>
    <t>GangstaRappas</t>
  </si>
  <si>
    <t>J Bettis</t>
  </si>
  <si>
    <t>J George</t>
  </si>
  <si>
    <t>TrainWreck</t>
  </si>
  <si>
    <t>J Reed</t>
  </si>
  <si>
    <t>IrvinAltarBoys</t>
  </si>
  <si>
    <t>D Bledsoe</t>
  </si>
  <si>
    <t>M Irvin</t>
  </si>
  <si>
    <t>BarryIn99</t>
  </si>
  <si>
    <t>S Young</t>
  </si>
  <si>
    <t>Casemakers</t>
  </si>
  <si>
    <t>R Smith</t>
  </si>
  <si>
    <t>J Galloway</t>
  </si>
  <si>
    <t>Question_Marks</t>
  </si>
  <si>
    <t>BackInFront</t>
  </si>
  <si>
    <t>M Faulk</t>
  </si>
  <si>
    <t>Rod Smith</t>
  </si>
  <si>
    <t>Derail_Train</t>
  </si>
  <si>
    <t>R Cunningham</t>
  </si>
  <si>
    <t>Top_Train</t>
  </si>
  <si>
    <t>It's_Our_Year</t>
  </si>
  <si>
    <t>F Taylor</t>
  </si>
  <si>
    <t>K Stewart</t>
  </si>
  <si>
    <t>TwoBuds</t>
  </si>
  <si>
    <t>M Harrison</t>
  </si>
  <si>
    <t>S Davis</t>
  </si>
  <si>
    <t>Favre'sFabFive</t>
  </si>
  <si>
    <t>Dupe_Goin_Down</t>
  </si>
  <si>
    <t>E James</t>
  </si>
  <si>
    <t>R Moss</t>
  </si>
  <si>
    <t>JPK-WBGTTL</t>
  </si>
  <si>
    <t>Mulligans</t>
  </si>
  <si>
    <t>B Johnson</t>
  </si>
  <si>
    <t>M Westbrook</t>
  </si>
  <si>
    <t>MEN-E-SCRUBS</t>
  </si>
  <si>
    <t>S Beuerlein</t>
  </si>
  <si>
    <t>Phin-ish Strong</t>
  </si>
  <si>
    <t xml:space="preserve">W Walls </t>
  </si>
  <si>
    <t>ER_or_Bust!</t>
  </si>
  <si>
    <t>C Warner</t>
  </si>
  <si>
    <t>No ThreePeat</t>
  </si>
  <si>
    <t>One 4 The Ditch</t>
  </si>
  <si>
    <t>Broken Train</t>
  </si>
  <si>
    <t>Dump Herky</t>
  </si>
  <si>
    <t>Survivors</t>
  </si>
  <si>
    <t>J Garcia</t>
  </si>
  <si>
    <t>D Culpepper</t>
  </si>
  <si>
    <t>P Manning</t>
  </si>
  <si>
    <t>J Stewart</t>
  </si>
  <si>
    <t>R Gannon</t>
  </si>
  <si>
    <t>E Grbac</t>
  </si>
  <si>
    <t>C Garner</t>
  </si>
  <si>
    <t>Week Wins</t>
  </si>
  <si>
    <t>Back to Back</t>
  </si>
  <si>
    <t>Reel Em In</t>
  </si>
  <si>
    <t>JPK</t>
  </si>
  <si>
    <t>Gringo Xpress</t>
  </si>
  <si>
    <t>Kindergarten Pop</t>
  </si>
  <si>
    <t>Third Times A Charm</t>
  </si>
  <si>
    <t>Get It Down Ya</t>
  </si>
  <si>
    <t>Dump Train</t>
  </si>
  <si>
    <t>Shavers</t>
  </si>
  <si>
    <t>Gone Fishin'</t>
  </si>
  <si>
    <t>P Holmes</t>
  </si>
  <si>
    <t>C Portis</t>
  </si>
  <si>
    <t>H Ward</t>
  </si>
  <si>
    <t>T Owens</t>
  </si>
  <si>
    <t>D McNabb</t>
  </si>
  <si>
    <t>R Williams</t>
  </si>
  <si>
    <t>L Tomlinson</t>
  </si>
  <si>
    <t>M Vick</t>
  </si>
  <si>
    <t>S Alexander</t>
  </si>
  <si>
    <t>Bottoms Up</t>
  </si>
  <si>
    <t>Dump JoePa</t>
  </si>
  <si>
    <t>First Grade Pop</t>
  </si>
  <si>
    <t>Something About Marriage</t>
  </si>
  <si>
    <t>Matt</t>
  </si>
  <si>
    <t>Return To Glory</t>
  </si>
  <si>
    <t>Dump Bungleman</t>
  </si>
  <si>
    <t>BiteMyWorm</t>
  </si>
  <si>
    <t>IowaHack</t>
  </si>
  <si>
    <t>Aaron</t>
  </si>
  <si>
    <t>DoubleSchool</t>
  </si>
  <si>
    <t>Train</t>
  </si>
  <si>
    <t>Masking Agent</t>
  </si>
  <si>
    <t>The T/N EXPRESS</t>
  </si>
  <si>
    <t>T Gonzalez</t>
  </si>
  <si>
    <t>C Dillon</t>
  </si>
  <si>
    <t>A Gates</t>
  </si>
  <si>
    <t>J Horn</t>
  </si>
  <si>
    <t>C Johnson</t>
  </si>
  <si>
    <t>M Bulger</t>
  </si>
  <si>
    <t>J Walker</t>
  </si>
  <si>
    <t>J Lewis</t>
  </si>
  <si>
    <t>A Green</t>
  </si>
  <si>
    <t>L Coles</t>
  </si>
  <si>
    <t>A Boldin</t>
  </si>
  <si>
    <t>T Holt</t>
  </si>
  <si>
    <t>D McAllister</t>
  </si>
  <si>
    <t>K McCardell</t>
  </si>
  <si>
    <t>D Boston</t>
  </si>
  <si>
    <t>J Smith</t>
  </si>
  <si>
    <t>K Warner</t>
  </si>
  <si>
    <t>T Brown</t>
  </si>
  <si>
    <t xml:space="preserve">J Horn </t>
  </si>
  <si>
    <t>First To Third</t>
  </si>
  <si>
    <t>R.I.P. Curt</t>
  </si>
  <si>
    <t>Dump Dupester</t>
  </si>
  <si>
    <t>TGJFORHT</t>
  </si>
  <si>
    <t>Hawkeye Classic</t>
  </si>
  <si>
    <t>T Heap</t>
  </si>
  <si>
    <t>T Barber</t>
  </si>
  <si>
    <t>C Palmer</t>
  </si>
  <si>
    <t>S Smith</t>
  </si>
  <si>
    <t>L Jordan</t>
  </si>
  <si>
    <t>S Moss</t>
  </si>
  <si>
    <t>L Johnson</t>
  </si>
  <si>
    <t>R Johnson</t>
  </si>
  <si>
    <t>LIONS</t>
  </si>
  <si>
    <t>Entry</t>
  </si>
  <si>
    <t>Trannys</t>
  </si>
  <si>
    <t>Weekly Win $</t>
  </si>
  <si>
    <t>Final
Result</t>
  </si>
  <si>
    <t>Pool
Pay</t>
  </si>
  <si>
    <t>NoStoppin'TheBucks</t>
  </si>
  <si>
    <t>Dump Alyssa's Daddy</t>
  </si>
  <si>
    <t>2nd or 4th</t>
  </si>
  <si>
    <t>Wayne's World</t>
  </si>
  <si>
    <t>1st and 10</t>
  </si>
  <si>
    <t>Hail Mary's</t>
  </si>
  <si>
    <t>F Gore</t>
  </si>
  <si>
    <t>S Jackson</t>
  </si>
  <si>
    <t>R Wayne</t>
  </si>
  <si>
    <t>B Westbrook</t>
  </si>
  <si>
    <t>D Driver</t>
  </si>
  <si>
    <t>D Jackson</t>
  </si>
  <si>
    <t>2006
Stud</t>
  </si>
  <si>
    <t>The Handsome Enigma</t>
  </si>
  <si>
    <t>Pay Matt $53</t>
  </si>
  <si>
    <t>Pay Curt $16, Aaron $24</t>
  </si>
  <si>
    <t>Pay Aaron $71</t>
  </si>
  <si>
    <t>Pay Aaron $59</t>
  </si>
  <si>
    <t>Pay Aaron $50</t>
  </si>
  <si>
    <t>2007
Stud</t>
  </si>
  <si>
    <t>Pay Curt $59, pay Bill $1</t>
  </si>
  <si>
    <t>Pay Matt $64</t>
  </si>
  <si>
    <t>Pay Matt $51</t>
  </si>
  <si>
    <t>Pay Matt $34</t>
  </si>
  <si>
    <t>Sub Prime</t>
  </si>
  <si>
    <t>Fresh Man</t>
  </si>
  <si>
    <t>AGrade Win</t>
  </si>
  <si>
    <t>RB Delite</t>
  </si>
  <si>
    <t>Dump Hayden Clone</t>
  </si>
  <si>
    <t>T Romo</t>
  </si>
  <si>
    <t>J Addai</t>
  </si>
  <si>
    <t>J Witten</t>
  </si>
  <si>
    <t>M Hasselbeck</t>
  </si>
  <si>
    <t>T Brady</t>
  </si>
  <si>
    <t>L Fitzgerald</t>
  </si>
  <si>
    <t>M Barber III</t>
  </si>
  <si>
    <t>Terrible Twos</t>
  </si>
  <si>
    <t>Dump Phelps Clone</t>
  </si>
  <si>
    <t>Top Class</t>
  </si>
  <si>
    <t>J Cutler</t>
  </si>
  <si>
    <t>D Brees</t>
  </si>
  <si>
    <t>A Johnson</t>
  </si>
  <si>
    <t>M Turner</t>
  </si>
  <si>
    <t>A Peterson</t>
  </si>
  <si>
    <t>A Rodgers</t>
  </si>
  <si>
    <t>D Williams</t>
  </si>
  <si>
    <t>T Jones</t>
  </si>
  <si>
    <t>M Forte</t>
  </si>
  <si>
    <t>P Rivers</t>
  </si>
  <si>
    <t>T Thigpen</t>
  </si>
  <si>
    <t>2008
Stud</t>
  </si>
  <si>
    <t>Pay Aaron $51</t>
  </si>
  <si>
    <t>Pay Aaron $42</t>
  </si>
  <si>
    <t>Pay Bill $58</t>
  </si>
  <si>
    <t>Pay Aaron $52, pay Matt $3</t>
  </si>
  <si>
    <t>Strike Vier</t>
  </si>
  <si>
    <t>YouDontKnowJack</t>
  </si>
  <si>
    <t>Dump Robin MacKenzie</t>
  </si>
  <si>
    <t>Smoke Curt</t>
  </si>
  <si>
    <t>Up and Going</t>
  </si>
  <si>
    <t>Top Tout</t>
  </si>
  <si>
    <t>D Clark</t>
  </si>
  <si>
    <t>Stud3</t>
  </si>
  <si>
    <t>Pts3</t>
  </si>
  <si>
    <t>R White</t>
  </si>
  <si>
    <t>M Jones-Drew</t>
  </si>
  <si>
    <t>W Welker</t>
  </si>
  <si>
    <t>M Schaub</t>
  </si>
  <si>
    <t>V Davis</t>
  </si>
  <si>
    <t>Chr Johnson</t>
  </si>
  <si>
    <t>Draft
Pos</t>
  </si>
  <si>
    <t>C Ochocinco</t>
  </si>
  <si>
    <t>R Rice</t>
  </si>
  <si>
    <t>S Holmes</t>
  </si>
  <si>
    <t>Sum of Week Wins</t>
  </si>
  <si>
    <t>AJohnson</t>
  </si>
  <si>
    <t>2010
Stud</t>
  </si>
  <si>
    <t>2009
Stud</t>
  </si>
  <si>
    <t>A Foster</t>
  </si>
  <si>
    <t>J Charles</t>
  </si>
  <si>
    <t>M J Drew</t>
  </si>
  <si>
    <t>D Bowe</t>
  </si>
  <si>
    <t>M Ryan</t>
  </si>
  <si>
    <t>G Jennings</t>
  </si>
  <si>
    <t>J Maclin</t>
  </si>
  <si>
    <t>Wayne $57</t>
  </si>
  <si>
    <t>Curt $22, Bill $26</t>
  </si>
  <si>
    <t>Bill $63</t>
  </si>
  <si>
    <t>Bill $57</t>
  </si>
  <si>
    <t>Bill $45</t>
  </si>
  <si>
    <t>Dump Saucy</t>
  </si>
  <si>
    <t>2011
Stud</t>
  </si>
  <si>
    <t>Big Dog</t>
  </si>
  <si>
    <t>Bill $44</t>
  </si>
  <si>
    <t>Wayne $40</t>
  </si>
  <si>
    <t>Wayne $55</t>
  </si>
  <si>
    <t>Wayne $54</t>
  </si>
  <si>
    <t>Wayne $67</t>
  </si>
  <si>
    <t>Bill $2</t>
  </si>
  <si>
    <t>FunForMe</t>
  </si>
  <si>
    <t>Dump Bow Wow</t>
  </si>
  <si>
    <t>It's A Shame</t>
  </si>
  <si>
    <t>Weekly Wins, since 2002</t>
  </si>
  <si>
    <t>J Graham</t>
  </si>
  <si>
    <t>L McCoy</t>
  </si>
  <si>
    <t>R Gronkowski</t>
  </si>
  <si>
    <t>Ca Johnson</t>
  </si>
  <si>
    <t>M Stafford</t>
  </si>
  <si>
    <t>C Newton</t>
  </si>
  <si>
    <t xml:space="preserve">M Vick </t>
  </si>
  <si>
    <t>A Hernandez</t>
  </si>
  <si>
    <t>E Manning</t>
  </si>
  <si>
    <t>M Wallace</t>
  </si>
  <si>
    <t>H Nicks</t>
  </si>
  <si>
    <t>2012
Stud</t>
  </si>
  <si>
    <t>Dump Fisherman</t>
  </si>
  <si>
    <t>I Got Nuthin'</t>
  </si>
  <si>
    <t>RG III</t>
  </si>
  <si>
    <t>B Marshall</t>
  </si>
  <si>
    <t>D Bryant</t>
  </si>
  <si>
    <t>D Martin</t>
  </si>
  <si>
    <t>A Luck</t>
  </si>
  <si>
    <t>M Lynch</t>
  </si>
  <si>
    <t>D Thomas</t>
  </si>
  <si>
    <t>A Dalton</t>
  </si>
  <si>
    <t>J Freeman</t>
  </si>
  <si>
    <t>Matt 26, Bill 24</t>
  </si>
  <si>
    <t>Bill 59</t>
  </si>
  <si>
    <t>Bill 60</t>
  </si>
  <si>
    <t>Curt 45</t>
  </si>
  <si>
    <t>Curt 3, Bill 54</t>
  </si>
  <si>
    <t>2013
Stud</t>
  </si>
  <si>
    <t>Tranny
$</t>
  </si>
  <si>
    <t>Hawkeyes</t>
  </si>
  <si>
    <t>Hoosier Daddy</t>
  </si>
  <si>
    <t>Dump Cornell Boy</t>
  </si>
  <si>
    <t>Pardon Me</t>
  </si>
  <si>
    <t>StriveForSechs</t>
  </si>
  <si>
    <t>Dudley's Do Wrongs</t>
  </si>
  <si>
    <t>L</t>
  </si>
  <si>
    <t>AJ Green</t>
  </si>
  <si>
    <t>J Gordon</t>
  </si>
  <si>
    <t>A Brown</t>
  </si>
  <si>
    <t>A Jeffery</t>
  </si>
  <si>
    <t>R Tannehill</t>
  </si>
  <si>
    <t>R Wilson</t>
  </si>
  <si>
    <t>B Roethlisb</t>
  </si>
  <si>
    <t>J Cameron</t>
  </si>
  <si>
    <t>C Kaepernick</t>
  </si>
  <si>
    <t>K Moreno</t>
  </si>
  <si>
    <t>N Foles</t>
  </si>
  <si>
    <t>E Decker</t>
  </si>
  <si>
    <t>Picking
Winner</t>
  </si>
  <si>
    <t>Other
Adj</t>
  </si>
  <si>
    <t>Jeff 67, Aaron 32, Matt 5</t>
  </si>
  <si>
    <t>Wins</t>
  </si>
  <si>
    <t>Avg Finish</t>
  </si>
  <si>
    <t>Dump Bradley Brave</t>
  </si>
  <si>
    <t>Had About Enough</t>
  </si>
  <si>
    <t>2014
Stud</t>
  </si>
  <si>
    <t>O Beckham</t>
  </si>
  <si>
    <t>J Nelson</t>
  </si>
  <si>
    <t>E Lacy</t>
  </si>
  <si>
    <t>R Cobb</t>
  </si>
  <si>
    <t>Bill 77</t>
  </si>
  <si>
    <t>Bill 81</t>
  </si>
  <si>
    <t>Bill 46</t>
  </si>
  <si>
    <t>Curt 71</t>
  </si>
  <si>
    <t>Aaron 12, Bill 49</t>
  </si>
  <si>
    <t>Bill 87</t>
  </si>
  <si>
    <t>B Roethlisberger</t>
  </si>
  <si>
    <t>L Bell</t>
  </si>
  <si>
    <t>D Murray</t>
  </si>
  <si>
    <t>J Thomas</t>
  </si>
  <si>
    <t>1H</t>
  </si>
  <si>
    <t>1H 
Pay</t>
  </si>
  <si>
    <t>2H</t>
  </si>
  <si>
    <t>2015
Stud</t>
  </si>
  <si>
    <t>1H pick 
winner</t>
  </si>
  <si>
    <t>2H 
Pay</t>
  </si>
  <si>
    <t>2H pick 
winner</t>
  </si>
  <si>
    <t>TOT</t>
  </si>
  <si>
    <t>TOT 
Pay</t>
  </si>
  <si>
    <t>1H 
Tranny</t>
  </si>
  <si>
    <t>2H 
Tranny</t>
  </si>
  <si>
    <t>1H Wk 
Win $</t>
  </si>
  <si>
    <t>2H Wk 
Win $</t>
  </si>
  <si>
    <t>Stud</t>
  </si>
  <si>
    <t>1H rank</t>
  </si>
  <si>
    <t>2H rank</t>
  </si>
  <si>
    <t>T rank</t>
  </si>
  <si>
    <t>Last</t>
  </si>
  <si>
    <t>Count of Last</t>
  </si>
  <si>
    <t>Somehow I manage</t>
  </si>
  <si>
    <t>CaseForSieben</t>
  </si>
  <si>
    <t>Livin' It Up</t>
  </si>
  <si>
    <t>Dump Young Guns</t>
  </si>
  <si>
    <t>Count of Rock</t>
  </si>
  <si>
    <t>Action</t>
  </si>
  <si>
    <t>Aaron 57</t>
  </si>
  <si>
    <t>Aaron 73</t>
  </si>
  <si>
    <t>Aaron 81</t>
  </si>
  <si>
    <t>Wayne 50</t>
  </si>
  <si>
    <t>Wayne 86</t>
  </si>
  <si>
    <r>
      <t xml:space="preserve">Aaron 15 </t>
    </r>
    <r>
      <rPr>
        <strike/>
        <sz val="9"/>
        <color rgb="FFFF0000"/>
        <rFont val="Arial"/>
        <family val="2"/>
      </rPr>
      <t>Matt 30</t>
    </r>
    <r>
      <rPr>
        <sz val="9"/>
        <color rgb="FFFF0000"/>
        <rFont val="Arial"/>
        <family val="2"/>
      </rPr>
      <t xml:space="preserve"> Wayne 5</t>
    </r>
  </si>
  <si>
    <t>2016
Stud</t>
  </si>
  <si>
    <t>Dump Billy Boy</t>
  </si>
  <si>
    <t>Ducky Dog</t>
  </si>
  <si>
    <t>CoachingBetter</t>
  </si>
  <si>
    <t>OrangeForSieben</t>
  </si>
  <si>
    <t>2017
Stud</t>
  </si>
  <si>
    <t>LMS 
Other</t>
  </si>
  <si>
    <t>Have No Vier</t>
  </si>
  <si>
    <t>OrangePacers7</t>
  </si>
  <si>
    <t>Dump Gompei</t>
  </si>
  <si>
    <t>HawkRock</t>
  </si>
  <si>
    <t>Bill 84</t>
  </si>
  <si>
    <t>Bill 29</t>
  </si>
  <si>
    <t>Matt 90</t>
  </si>
  <si>
    <t>Bill 3</t>
  </si>
  <si>
    <t>Bill 69</t>
  </si>
  <si>
    <t>Wayne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</si>
</sst>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trike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660066"/>
      <name val="Arial"/>
      <family val="2"/>
    </font>
    <font>
      <sz val="9"/>
      <color rgb="FFFF0000"/>
      <name val="Arial"/>
      <family val="2"/>
    </font>
    <font>
      <strike/>
      <sz val="9"/>
      <color rgb="FFFF0000"/>
      <name val="Arial"/>
      <family val="2"/>
    </font>
    <font>
      <b/>
      <sz val="10"/>
      <name val="Arial"/>
    </font>
    <font>
      <b/>
      <sz val="11"/>
      <color rgb="FF0000FF"/>
      <name val="Arial"/>
    </font>
    <font>
      <b/>
      <sz val="8"/>
      <name val="Arial"/>
    </font>
    <font>
      <b/>
      <sz val="11"/>
      <color rgb="FF008000"/>
      <name val="Arial"/>
    </font>
    <font>
      <b/>
      <sz val="11"/>
      <color rgb="FFFF0000"/>
      <name val="Arial"/>
    </font>
    <font>
      <b/>
      <sz val="11"/>
      <color rgb="FF660066"/>
      <name val="Arial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pivotButton="1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3" xfId="0" pivotButton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5" fillId="0" borderId="3" xfId="0" pivotButton="1" applyFont="1" applyBorder="1" applyAlignment="1">
      <alignment horizontal="center" vertical="center"/>
    </xf>
    <xf numFmtId="0" fontId="14" fillId="0" borderId="3" xfId="0" pivotButton="1" applyFont="1" applyBorder="1" applyAlignment="1">
      <alignment horizontal="center" vertical="center"/>
    </xf>
    <xf numFmtId="0" fontId="17" fillId="0" borderId="3" xfId="0" pivotButton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3" xfId="0" pivotButton="1" applyFont="1" applyBorder="1" applyAlignment="1">
      <alignment horizontal="center" vertical="center"/>
    </xf>
    <xf numFmtId="0" fontId="19" fillId="0" borderId="3" xfId="0" pivotButton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Normal" xfId="0" builtinId="0"/>
  </cellStyles>
  <dxfs count="87">
    <dxf>
      <alignment vertical="center" readingOrder="0"/>
    </dxf>
    <dxf>
      <font>
        <b/>
        <sz val="8"/>
      </font>
      <alignment horizontal="center" readingOrder="0"/>
    </dxf>
    <dxf>
      <font>
        <color rgb="FFFF0000"/>
      </font>
    </dxf>
    <dxf>
      <font>
        <b/>
        <sz val="11"/>
        <color rgb="FF0000FF"/>
      </font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color rgb="FF008000"/>
      </font>
    </dxf>
    <dxf>
      <font>
        <b/>
        <sz val="11"/>
        <color rgb="FF0000FF"/>
      </font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sz val="8"/>
      </font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  <sz val="11"/>
        <color rgb="FF0000FF"/>
      </font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sz val="8"/>
      </font>
    </dxf>
    <dxf>
      <alignment horizontal="center" readingOrder="0"/>
    </dxf>
    <dxf>
      <alignment horizontal="center" readingOrder="0"/>
    </dxf>
    <dxf>
      <alignment vertical="center" readingOrder="0"/>
    </dxf>
    <dxf>
      <font>
        <color rgb="FF008000"/>
      </font>
    </dxf>
    <dxf>
      <font>
        <sz val="11"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sz val="8"/>
      </font>
    </dxf>
    <dxf>
      <alignment horizont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sz val="11"/>
      </font>
    </dxf>
    <dxf>
      <font>
        <color rgb="FF0000FF"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color rgb="FF660066"/>
      </font>
    </dxf>
    <dxf>
      <font>
        <b/>
        <sz val="11"/>
        <color rgb="FF0000FF"/>
      </font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HeyenFamily" refreshedDate="43113.438028240744" createdVersion="4" refreshedVersion="4" recordCount="190">
  <cacheSource type="worksheet">
    <worksheetSource ref="A1:K199" sheet="MAIN"/>
  </cacheSource>
  <cacheFields count="11">
    <cacheField name="Year" numFmtId="0">
      <sharedItems containsString="0" containsBlank="1" containsNumber="1" containsInteger="1" minValue="1995" maxValue="2017"/>
    </cacheField>
    <cacheField name="Team Name" numFmtId="0">
      <sharedItems containsBlank="1"/>
    </cacheField>
    <cacheField name="Rock" numFmtId="0">
      <sharedItems containsBlank="1" count="12">
        <s v="Curt"/>
        <s v="Wayne"/>
        <s v="Mike"/>
        <s v="Dave"/>
        <s v="Joe"/>
        <s v="Jeff"/>
        <s v="Bill"/>
        <s v="Pete"/>
        <s v="Matt"/>
        <s v="Aaron"/>
        <s v="Big Dog"/>
        <m/>
      </sharedItems>
    </cacheField>
    <cacheField name="Points" numFmtId="0">
      <sharedItems containsString="0" containsBlank="1" containsNumber="1" minValue="586" maxValue="2040.3"/>
    </cacheField>
    <cacheField name="Finish" numFmtId="0">
      <sharedItems containsString="0" containsBlank="1" containsNumber="1" containsInteger="1" minValue="1" maxValue="9"/>
    </cacheField>
    <cacheField name="Last" numFmtId="0">
      <sharedItems containsBlank="1"/>
    </cacheField>
    <cacheField name="Draft_x000a_Pos" numFmtId="0">
      <sharedItems containsString="0" containsBlank="1" containsNumber="1" containsInteger="1" minValue="1" maxValue="9"/>
    </cacheField>
    <cacheField name="Stud1" numFmtId="0">
      <sharedItems containsBlank="1"/>
    </cacheField>
    <cacheField name="Pts1" numFmtId="0">
      <sharedItems containsString="0" containsBlank="1" containsNumber="1" minValue="124" maxValue="425.9"/>
    </cacheField>
    <cacheField name="Stud2" numFmtId="0">
      <sharedItems containsBlank="1"/>
    </cacheField>
    <cacheField name="Pts2" numFmtId="0">
      <sharedItems containsString="0" containsBlank="1" containsNumber="1" minValue="92" maxValue="3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HeyenFamily" refreshedDate="43113.438121874999" createdVersion="4" refreshedVersion="4" recordCount="190">
  <cacheSource type="worksheet">
    <worksheetSource ref="A1:K199" sheet="MAIN"/>
  </cacheSource>
  <cacheFields count="11">
    <cacheField name="Year" numFmtId="0">
      <sharedItems containsString="0" containsBlank="1" containsNumber="1" containsInteger="1" minValue="1995" maxValue="2017"/>
    </cacheField>
    <cacheField name="Team Name" numFmtId="0">
      <sharedItems containsBlank="1"/>
    </cacheField>
    <cacheField name="Rock" numFmtId="0">
      <sharedItems containsBlank="1" count="12">
        <s v="Curt"/>
        <s v="Wayne"/>
        <s v="Mike"/>
        <s v="Dave"/>
        <s v="Joe"/>
        <s v="Jeff"/>
        <s v="Bill"/>
        <s v="Pete"/>
        <s v="Matt"/>
        <s v="Aaron"/>
        <s v="Big Dog"/>
        <m/>
      </sharedItems>
    </cacheField>
    <cacheField name="Points" numFmtId="0">
      <sharedItems containsString="0" containsBlank="1" containsNumber="1" minValue="586" maxValue="2040.3"/>
    </cacheField>
    <cacheField name="Finish" numFmtId="0">
      <sharedItems containsString="0" containsBlank="1" containsNumber="1" containsInteger="1" minValue="1" maxValue="9" count="10">
        <n v="1"/>
        <n v="2"/>
        <n v="3"/>
        <n v="4"/>
        <n v="5"/>
        <n v="6"/>
        <n v="7"/>
        <n v="8"/>
        <n v="9"/>
        <m/>
      </sharedItems>
    </cacheField>
    <cacheField name="Last" numFmtId="0">
      <sharedItems containsBlank="1"/>
    </cacheField>
    <cacheField name="Draft_x000a_Pos" numFmtId="0">
      <sharedItems containsString="0" containsBlank="1" containsNumber="1" containsInteger="1" minValue="1" maxValue="9"/>
    </cacheField>
    <cacheField name="Stud1" numFmtId="0">
      <sharedItems containsBlank="1"/>
    </cacheField>
    <cacheField name="Pts1" numFmtId="0">
      <sharedItems containsString="0" containsBlank="1" containsNumber="1" minValue="124" maxValue="425.9"/>
    </cacheField>
    <cacheField name="Stud2" numFmtId="0">
      <sharedItems containsBlank="1"/>
    </cacheField>
    <cacheField name="Pts2" numFmtId="0">
      <sharedItems containsString="0" containsBlank="1" containsNumber="1" minValue="92" maxValue="3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HeyenFamily" refreshedDate="43113.438177777774" createdVersion="4" refreshedVersion="4" recordCount="190">
  <cacheSource type="worksheet">
    <worksheetSource ref="A1:K199" sheet="MAIN"/>
  </cacheSource>
  <cacheFields count="11">
    <cacheField name="Year" numFmtId="0">
      <sharedItems containsString="0" containsBlank="1" containsNumber="1" containsInteger="1" minValue="1995" maxValue="2017"/>
    </cacheField>
    <cacheField name="Team Name" numFmtId="0">
      <sharedItems containsBlank="1"/>
    </cacheField>
    <cacheField name="Rock" numFmtId="0">
      <sharedItems containsBlank="1" count="12">
        <s v="Curt"/>
        <s v="Wayne"/>
        <s v="Mike"/>
        <s v="Dave"/>
        <s v="Joe"/>
        <s v="Jeff"/>
        <s v="Bill"/>
        <s v="Pete"/>
        <s v="Matt"/>
        <s v="Aaron"/>
        <s v="Big Dog"/>
        <m/>
      </sharedItems>
    </cacheField>
    <cacheField name="Points" numFmtId="0">
      <sharedItems containsString="0" containsBlank="1" containsNumber="1" minValue="586" maxValue="2040.3"/>
    </cacheField>
    <cacheField name="Finish" numFmtId="0">
      <sharedItems containsString="0" containsBlank="1" containsNumber="1" containsInteger="1" minValue="1" maxValue="9" count="10">
        <n v="1"/>
        <n v="2"/>
        <n v="3"/>
        <n v="4"/>
        <n v="5"/>
        <n v="6"/>
        <n v="7"/>
        <n v="8"/>
        <n v="9"/>
        <m/>
      </sharedItems>
    </cacheField>
    <cacheField name="Last" numFmtId="0">
      <sharedItems containsBlank="1"/>
    </cacheField>
    <cacheField name="Draft_x000a_Pos" numFmtId="0">
      <sharedItems containsString="0" containsBlank="1" containsNumber="1" containsInteger="1" minValue="1" maxValue="9"/>
    </cacheField>
    <cacheField name="Stud1" numFmtId="0">
      <sharedItems containsBlank="1"/>
    </cacheField>
    <cacheField name="Pts1" numFmtId="0">
      <sharedItems containsString="0" containsBlank="1" containsNumber="1" minValue="124" maxValue="425.9"/>
    </cacheField>
    <cacheField name="Stud2" numFmtId="0">
      <sharedItems containsBlank="1"/>
    </cacheField>
    <cacheField name="Pts2" numFmtId="0">
      <sharedItems containsString="0" containsBlank="1" containsNumber="1" minValue="92" maxValue="3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HeyenFamily" refreshedDate="43113.438523842589" createdVersion="4" refreshedVersion="4" recordCount="190">
  <cacheSource type="worksheet">
    <worksheetSource ref="A1:K199" sheet="MAIN"/>
  </cacheSource>
  <cacheFields count="11">
    <cacheField name="Year" numFmtId="0">
      <sharedItems containsString="0" containsBlank="1" containsNumber="1" containsInteger="1" minValue="1995" maxValue="2017"/>
    </cacheField>
    <cacheField name="Team Name" numFmtId="0">
      <sharedItems containsBlank="1"/>
    </cacheField>
    <cacheField name="Rock" numFmtId="0">
      <sharedItems containsBlank="1" count="12">
        <s v="Curt"/>
        <s v="Wayne"/>
        <s v="Mike"/>
        <s v="Dave"/>
        <s v="Joe"/>
        <s v="Jeff"/>
        <s v="Bill"/>
        <s v="Pete"/>
        <s v="Matt"/>
        <s v="Aaron"/>
        <s v="Big Dog"/>
        <m/>
      </sharedItems>
    </cacheField>
    <cacheField name="Points" numFmtId="0">
      <sharedItems containsString="0" containsBlank="1" containsNumber="1" minValue="586" maxValue="2040.3"/>
    </cacheField>
    <cacheField name="Finish" numFmtId="0">
      <sharedItems containsString="0" containsBlank="1" containsNumber="1" containsInteger="1" minValue="1" maxValue="9" count="10">
        <n v="1"/>
        <n v="2"/>
        <n v="3"/>
        <n v="4"/>
        <n v="5"/>
        <n v="6"/>
        <n v="7"/>
        <n v="8"/>
        <n v="9"/>
        <m/>
      </sharedItems>
    </cacheField>
    <cacheField name="Last" numFmtId="0">
      <sharedItems containsBlank="1" count="2">
        <m/>
        <s v="L"/>
      </sharedItems>
    </cacheField>
    <cacheField name="Draft_x000a_Pos" numFmtId="0">
      <sharedItems containsString="0" containsBlank="1" containsNumber="1" containsInteger="1" minValue="1" maxValue="9"/>
    </cacheField>
    <cacheField name="Stud1" numFmtId="0">
      <sharedItems containsBlank="1"/>
    </cacheField>
    <cacheField name="Pts1" numFmtId="0">
      <sharedItems containsString="0" containsBlank="1" containsNumber="1" minValue="124" maxValue="425.9"/>
    </cacheField>
    <cacheField name="Stud2" numFmtId="0">
      <sharedItems containsBlank="1"/>
    </cacheField>
    <cacheField name="Pts2" numFmtId="0">
      <sharedItems containsString="0" containsBlank="1" containsNumber="1" minValue="92" maxValue="3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saveData="0" refreshedBy="HeyenFamily" refreshedDate="43113.438596759261" createdVersion="4" refreshedVersion="4" recordCount="190">
  <cacheSource type="worksheet">
    <worksheetSource ref="A1:N199" sheet="MAIN"/>
  </cacheSource>
  <cacheFields count="14">
    <cacheField name="Year" numFmtId="0">
      <sharedItems containsString="0" containsBlank="1" containsNumber="1" containsInteger="1" minValue="1995" maxValue="2017"/>
    </cacheField>
    <cacheField name="Team Name" numFmtId="0">
      <sharedItems containsBlank="1"/>
    </cacheField>
    <cacheField name="Rock" numFmtId="0">
      <sharedItems containsBlank="1" count="12">
        <s v="Curt"/>
        <s v="Wayne"/>
        <s v="Mike"/>
        <s v="Dave"/>
        <s v="Joe"/>
        <s v="Jeff"/>
        <s v="Bill"/>
        <s v="Pete"/>
        <s v="Matt"/>
        <s v="Aaron"/>
        <s v="Big Dog"/>
        <m/>
      </sharedItems>
    </cacheField>
    <cacheField name="Points" numFmtId="0">
      <sharedItems containsString="0" containsBlank="1" containsNumber="1" minValue="586" maxValue="2040.3"/>
    </cacheField>
    <cacheField name="Finish" numFmtId="0">
      <sharedItems containsString="0" containsBlank="1" containsNumber="1" containsInteger="1" minValue="1" maxValue="9"/>
    </cacheField>
    <cacheField name="Last" numFmtId="0">
      <sharedItems containsBlank="1"/>
    </cacheField>
    <cacheField name="Draft_x000a_Pos" numFmtId="0">
      <sharedItems containsString="0" containsBlank="1" containsNumber="1" containsInteger="1" minValue="1" maxValue="9"/>
    </cacheField>
    <cacheField name="Stud1" numFmtId="0">
      <sharedItems containsBlank="1"/>
    </cacheField>
    <cacheField name="Pts1" numFmtId="0">
      <sharedItems containsString="0" containsBlank="1" containsNumber="1" minValue="124" maxValue="425.9"/>
    </cacheField>
    <cacheField name="Stud2" numFmtId="0">
      <sharedItems containsBlank="1"/>
    </cacheField>
    <cacheField name="Pts2" numFmtId="0">
      <sharedItems containsString="0" containsBlank="1" containsNumber="1" minValue="92" maxValue="372"/>
    </cacheField>
    <cacheField name="Stud3" numFmtId="0">
      <sharedItems containsBlank="1"/>
    </cacheField>
    <cacheField name="Pts3" numFmtId="0">
      <sharedItems containsString="0" containsBlank="1" containsNumber="1" minValue="152" maxValue="294"/>
    </cacheField>
    <cacheField name="Week Wins" numFmtId="0">
      <sharedItems containsString="0" containsBlank="1" containsNumber="1" containsInteger="1" minValue="0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4" cacheId="3" dataOnRows="1" applyNumberFormats="0" applyBorderFormats="0" applyFontFormats="0" applyPatternFormats="0" applyAlignmentFormats="0" applyWidthHeightFormats="1" dataCaption="Data" showMissing="0" updatedVersion="4" minRefreshableVersion="3" asteriskTotals="1" showMultipleLabel="0" showMemberPropertyTips="0" rowGrandTotals="0" colGrandTotals="0" itemPrintTitles="1" createdVersion="4" indent="0" compact="0" compactData="0" gridDropZones="1">
  <location ref="D15:E27" firstHeaderRow="1" firstDataRow="2" firstDataCol="1"/>
  <pivotFields count="11">
    <pivotField compact="0" outline="0" subtotalTop="0" showAll="0" includeNewItemsInFilter="1"/>
    <pivotField compact="0" outline="0" subtotalTop="0" showAll="0" includeNewItemsInFilter="1"/>
    <pivotField axis="axisRow" compact="0" outline="0" subtotalTop="0" includeNewItemsInFilter="1" sortType="descending" defaultSubtotal="0">
      <items count="12">
        <item x="3"/>
        <item x="5"/>
        <item x="1"/>
        <item x="7"/>
        <item x="4"/>
        <item x="6"/>
        <item x="0"/>
        <item x="2"/>
        <item h="1" x="11"/>
        <item x="8"/>
        <item x="9"/>
        <item x="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 defaultSubtotal="0"/>
    <pivotField axis="axisCol" dataField="1" compact="0" outline="0" showAll="0" defaultSubtotal="0">
      <items count="2">
        <item h="1" x="0"/>
        <item x="1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"/>
  </rowFields>
  <rowItems count="11">
    <i>
      <x/>
    </i>
    <i>
      <x v="1"/>
    </i>
    <i>
      <x v="2"/>
    </i>
    <i>
      <x v="3"/>
    </i>
    <i>
      <x v="11"/>
    </i>
    <i>
      <x v="6"/>
    </i>
    <i>
      <x v="9"/>
    </i>
    <i>
      <x v="4"/>
    </i>
    <i>
      <x v="10"/>
    </i>
    <i>
      <x v="7"/>
    </i>
    <i>
      <x v="5"/>
    </i>
  </rowItems>
  <colFields count="1">
    <field x="5"/>
  </colFields>
  <colItems count="1">
    <i>
      <x v="1"/>
    </i>
  </colItems>
  <dataFields count="1">
    <dataField name="Count of Last" fld="5" subtotal="count" baseField="0" baseItem="0"/>
  </dataFields>
  <formats count="9">
    <format dxfId="8">
      <pivotArea outline="0" fieldPosition="0"/>
    </format>
    <format dxfId="7">
      <pivotArea dataOnly="0" labelOnly="1" outline="0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">
      <pivotArea dataOnly="0" labelOnly="1" outline="0" fieldPosition="0">
        <references count="1">
          <reference field="2" count="6">
            <x v="5"/>
            <x v="6"/>
            <x v="7"/>
            <x v="9"/>
            <x v="10"/>
            <x v="11"/>
          </reference>
        </references>
      </pivotArea>
    </format>
    <format dxfId="5">
      <pivotArea field="2" type="button" dataOnly="0" labelOnly="1" outline="0" axis="axisRow" fieldPosition="0"/>
    </format>
    <format dxfId="4">
      <pivotArea field="2" type="button" dataOnly="0" labelOnly="1" outline="0" axis="axisRow" fieldPosition="0"/>
    </format>
    <format dxfId="3">
      <pivotArea type="origin" dataOnly="0" labelOnly="1" outline="0" fieldPosition="0"/>
    </format>
    <format dxfId="2">
      <pivotArea type="origin" dataOnly="0" labelOnly="1" outline="0" fieldPosition="0"/>
    </format>
    <format dxfId="1">
      <pivotArea dataOnly="0" labelOnly="1" outline="0" fieldPosition="0">
        <references count="1">
          <reference field="5" count="0"/>
        </references>
      </pivotArea>
    </format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2" dataOnRows="1" applyNumberFormats="0" applyBorderFormats="0" applyFontFormats="0" applyPatternFormats="0" applyAlignmentFormats="0" applyWidthHeightFormats="1" dataCaption="Data" showMissing="0" updatedVersion="4" minRefreshableVersion="3" showMultipleLabel="0" showMemberPropertyTips="0" rowGrandTotals="0" colGrandTotals="0" itemPrintTitles="1" createdVersion="4" indent="0" compact="0" compactData="0" gridDropZones="1">
  <location ref="G1:H13" firstHeaderRow="1" firstDataRow="2" firstDataCol="1"/>
  <pivotFields count="11">
    <pivotField compact="0" outline="0" subtotalTop="0" showAll="0" includeNewItemsInFilter="1"/>
    <pivotField compact="0" outline="0" subtotalTop="0" showAll="0" includeNewItemsInFilter="1"/>
    <pivotField axis="axisRow" compact="0" outline="0" subtotalTop="0" includeNewItemsInFilter="1" sortType="descending" defaultSubtotal="0">
      <items count="12">
        <item x="6"/>
        <item x="1"/>
        <item x="0"/>
        <item x="5"/>
        <item x="2"/>
        <item x="3"/>
        <item x="7"/>
        <item x="8"/>
        <item x="4"/>
        <item h="1" x="11"/>
        <item x="9"/>
        <item x="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axis="axisCol" dataField="1" compact="0" outline="0" subtotalTop="0" showAll="0" includeNewItemsInFilter="1" sortType="descending" defaultSubtotal="0">
      <items count="10">
        <item h="1" x="9"/>
        <item n="2nds" x="1"/>
        <item h="1" x="8"/>
        <item h="1" x="7"/>
        <item h="1" x="6"/>
        <item h="1" x="5"/>
        <item h="1" x="4"/>
        <item h="1" x="3"/>
        <item h="1" x="2"/>
        <item h="1" x="0"/>
      </items>
    </pivotField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"/>
  </rowFields>
  <rowItems count="11">
    <i>
      <x/>
    </i>
    <i>
      <x v="1"/>
    </i>
    <i>
      <x v="2"/>
    </i>
    <i>
      <x v="10"/>
    </i>
    <i>
      <x v="7"/>
    </i>
    <i>
      <x v="4"/>
    </i>
    <i>
      <x v="3"/>
    </i>
    <i>
      <x v="6"/>
    </i>
    <i>
      <x v="5"/>
    </i>
    <i>
      <x v="11"/>
    </i>
    <i>
      <x v="8"/>
    </i>
  </rowItems>
  <colFields count="1">
    <field x="4"/>
  </colFields>
  <colItems count="1">
    <i>
      <x v="1"/>
    </i>
  </colItems>
  <dataFields count="1">
    <dataField name="2nds" fld="4" subtotal="count" baseField="0" baseItem="4294967293" numFmtId="1"/>
  </dataFields>
  <formats count="10">
    <format dxfId="18">
      <pivotArea outline="0" fieldPosition="0"/>
    </format>
    <format dxfId="17">
      <pivotArea dataOnly="0" labelOnly="1" outline="0" fieldPosition="0">
        <references count="1">
          <reference field="4" count="1">
            <x v="1"/>
          </reference>
        </references>
      </pivotArea>
    </format>
    <format dxfId="16">
      <pivotArea dataOnly="0" labelOnly="1" outline="0" fieldPosition="0">
        <references count="1">
          <reference field="4" count="1">
            <x v="1"/>
          </reference>
        </references>
      </pivotArea>
    </format>
    <format dxfId="15">
      <pivotArea dataOnly="0" labelOnly="1" outline="0" fieldPosition="0">
        <references count="1">
          <reference field="4" count="1">
            <x v="1"/>
          </reference>
        </references>
      </pivotArea>
    </format>
    <format dxfId="14">
      <pivotArea dataOnly="0" labelOnly="1" outline="0" fieldPosition="0">
        <references count="1">
          <reference field="2" count="0"/>
        </references>
      </pivotArea>
    </format>
    <format dxfId="13">
      <pivotArea field="2" type="button" dataOnly="0" labelOnly="1" outline="0" axis="axisRow" fieldPosition="0"/>
    </format>
    <format dxfId="12">
      <pivotArea field="2" type="button" dataOnly="0" labelOnly="1" outline="0" axis="axisRow" fieldPosition="0"/>
    </format>
    <format dxfId="11">
      <pivotArea type="origin" dataOnly="0" labelOnly="1" outline="0" fieldPosition="0"/>
    </format>
    <format dxfId="10">
      <pivotArea type="origin" dataOnly="0" labelOnly="1" outline="0" fieldPosition="0"/>
    </format>
    <format dxfId="9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3" dataOnRows="1" applyNumberFormats="0" applyBorderFormats="0" applyFontFormats="0" applyPatternFormats="0" applyAlignmentFormats="0" applyWidthHeightFormats="1" dataCaption="Data" showMissing="0" updatedVersion="4" minRefreshableVersion="3" showMultipleLabel="0" showMemberPropertyTips="0" rowGrandTotals="0" colGrandTotals="0" itemPrintTitles="1" createdVersion="4" indent="0" compact="0" compactData="0" gridDropZones="1">
  <location ref="A15:B27" firstHeaderRow="1" firstDataRow="2" firstDataCol="1"/>
  <pivotFields count="11">
    <pivotField compact="0" outline="0" subtotalTop="0" showAll="0" includeNewItemsInFilter="1"/>
    <pivotField compact="0" outline="0" subtotalTop="0" showAll="0" includeNewItemsInFilter="1"/>
    <pivotField axis="axisRow" compact="0" outline="0" subtotalTop="0" includeNewItemsInFilter="1" sortType="descending" defaultSubtotal="0">
      <items count="12">
        <item x="1"/>
        <item x="2"/>
        <item x="0"/>
        <item x="6"/>
        <item x="7"/>
        <item x="5"/>
        <item x="8"/>
        <item x="3"/>
        <item x="4"/>
        <item h="1" x="11"/>
        <item x="9"/>
        <item x="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axis="axisCol" dataField="1" compact="0" outline="0" subtotalTop="0" showAll="0" includeNewItemsInFilter="1" defaultSubtotal="0">
      <items count="10">
        <item h="1" x="0"/>
        <item h="1" x="1"/>
        <item n="3rds" x="2"/>
        <item h="1" x="3"/>
        <item h="1" x="4"/>
        <item h="1" x="5"/>
        <item h="1" x="6"/>
        <item h="1" x="7"/>
        <item h="1" x="9"/>
        <item h="1" x="8"/>
      </items>
    </pivotField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"/>
  </rowFields>
  <rowItems count="11">
    <i>
      <x/>
    </i>
    <i>
      <x v="2"/>
    </i>
    <i>
      <x v="6"/>
    </i>
    <i>
      <x v="1"/>
    </i>
    <i>
      <x v="3"/>
    </i>
    <i>
      <x v="4"/>
    </i>
    <i>
      <x v="10"/>
    </i>
    <i>
      <x v="5"/>
    </i>
    <i>
      <x v="8"/>
    </i>
    <i>
      <x v="11"/>
    </i>
    <i>
      <x v="7"/>
    </i>
  </rowItems>
  <colFields count="1">
    <field x="4"/>
  </colFields>
  <colItems count="1">
    <i>
      <x v="2"/>
    </i>
  </colItems>
  <dataFields count="1">
    <dataField name="3rds" fld="4" subtotal="count" baseField="0" baseItem="4294967293" numFmtId="1"/>
  </dataFields>
  <formats count="9">
    <format dxfId="27">
      <pivotArea outline="0" fieldPosition="0"/>
    </format>
    <format dxfId="26">
      <pivotArea dataOnly="0" labelOnly="1" outline="0" fieldPosition="0">
        <references count="1">
          <reference field="4" count="1">
            <x v="2"/>
          </reference>
        </references>
      </pivotArea>
    </format>
    <format dxfId="25">
      <pivotArea dataOnly="0" labelOnly="1" outline="0" fieldPosition="0">
        <references count="1">
          <reference field="4" count="1">
            <x v="2"/>
          </reference>
        </references>
      </pivotArea>
    </format>
    <format dxfId="24">
      <pivotArea dataOnly="0" labelOnly="1" outline="0" fieldPosition="0">
        <references count="1">
          <reference field="4" count="1">
            <x v="2"/>
          </reference>
        </references>
      </pivotArea>
    </format>
    <format dxfId="23">
      <pivotArea dataOnly="0" labelOnly="1" outline="0" fieldPosition="0">
        <references count="1">
          <reference field="2" count="0"/>
        </references>
      </pivotArea>
    </format>
    <format dxfId="22">
      <pivotArea field="2" type="button" dataOnly="0" labelOnly="1" outline="0" axis="axisRow" fieldPosition="0"/>
    </format>
    <format dxfId="21">
      <pivotArea field="2" type="button" dataOnly="0" labelOnly="1" outline="0" axis="axisRow" fieldPosition="0"/>
    </format>
    <format dxfId="20">
      <pivotArea type="origin" dataOnly="0" labelOnly="1" outline="0" fieldPosition="0"/>
    </format>
    <format dxfId="19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1" dataOnRows="1" applyNumberFormats="0" applyBorderFormats="0" applyFontFormats="0" applyPatternFormats="0" applyAlignmentFormats="0" applyWidthHeightFormats="1" dataCaption="Data" missingCaption="0" showMissing="0" updatedVersion="4" minRefreshableVersion="3" showMultipleLabel="0" showMemberPropertyTips="0" rowGrandTotals="0" colGrandTotals="0" itemPrintTitles="1" createdVersion="4" indent="0" compact="0" compactData="0" gridDropZones="1">
  <location ref="D1:E13" firstHeaderRow="1" firstDataRow="2" firstDataCol="1"/>
  <pivotFields count="11">
    <pivotField compact="0" outline="0" subtotalTop="0" showAll="0" includeNewItemsInFilter="1"/>
    <pivotField compact="0" outline="0" subtotalTop="0" showAll="0" includeNewItemsInFilter="1"/>
    <pivotField axis="axisRow" compact="0" outline="0" subtotalTop="0" includeNewItemsInFilter="1" sortType="descending" defaultSubtotal="0">
      <items count="12">
        <item x="6"/>
        <item x="2"/>
        <item x="4"/>
        <item x="3"/>
        <item x="0"/>
        <item x="9"/>
        <item x="8"/>
        <item x="5"/>
        <item x="7"/>
        <item x="1"/>
        <item h="1" x="11"/>
        <item x="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axis="axisCol" dataField="1" compact="0" outline="0" subtotalTop="0" showAll="0" includeNewItemsInFilter="1" defaultSubtotal="0">
      <items count="10">
        <item n="Wins" x="0"/>
        <item h="1" x="1"/>
        <item h="1" x="2"/>
        <item h="1" x="3"/>
        <item h="1" x="4"/>
        <item h="1" x="5"/>
        <item h="1" x="6"/>
        <item h="1" x="7"/>
        <item h="1" x="9"/>
        <item h="1" x="8"/>
      </items>
    </pivotField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"/>
  </rowFields>
  <rowItems count="11">
    <i>
      <x/>
    </i>
    <i>
      <x v="5"/>
    </i>
    <i>
      <x v="1"/>
    </i>
    <i>
      <x v="4"/>
    </i>
    <i>
      <x v="2"/>
    </i>
    <i>
      <x v="3"/>
    </i>
    <i>
      <x v="6"/>
    </i>
    <i>
      <x v="11"/>
    </i>
    <i>
      <x v="9"/>
    </i>
    <i>
      <x v="7"/>
    </i>
    <i>
      <x v="8"/>
    </i>
  </rowItems>
  <colFields count="1">
    <field x="4"/>
  </colFields>
  <colItems count="1">
    <i>
      <x/>
    </i>
  </colItems>
  <dataFields count="1">
    <dataField name="Wins" fld="4" subtotal="count" baseField="0" baseItem="4294967293" numFmtId="1"/>
  </dataFields>
  <formats count="12">
    <format dxfId="39">
      <pivotArea outline="0" fieldPosition="0"/>
    </format>
    <format dxfId="38">
      <pivotArea dataOnly="0" labelOnly="1" outline="0" fieldPosition="0">
        <references count="1">
          <reference field="4" count="1">
            <x v="0"/>
          </reference>
        </references>
      </pivotArea>
    </format>
    <format dxfId="37">
      <pivotArea dataOnly="0" labelOnly="1" outline="0" fieldPosition="0">
        <references count="1">
          <reference field="4" count="1">
            <x v="0"/>
          </reference>
        </references>
      </pivotArea>
    </format>
    <format dxfId="36">
      <pivotArea dataOnly="0" labelOnly="1" outline="0" fieldPosition="0">
        <references count="1">
          <reference field="4" count="1">
            <x v="0"/>
          </reference>
        </references>
      </pivotArea>
    </format>
    <format dxfId="35">
      <pivotArea dataOnly="0" labelOnly="1" outline="0" fieldPosition="0">
        <references count="1">
          <reference field="2" count="0"/>
        </references>
      </pivotArea>
    </format>
    <format dxfId="34">
      <pivotArea field="2" type="button" dataOnly="0" labelOnly="1" outline="0" axis="axisRow" fieldPosition="0"/>
    </format>
    <format dxfId="33">
      <pivotArea field="2" type="button" dataOnly="0" labelOnly="1" outline="0" axis="axisRow" fieldPosition="0"/>
    </format>
    <format dxfId="32">
      <pivotArea type="origin" dataOnly="0" labelOnly="1" outline="0" fieldPosition="0"/>
    </format>
    <format dxfId="31">
      <pivotArea type="origin" dataOnly="0" labelOnly="1" outline="0" fieldPosition="0"/>
    </format>
    <format dxfId="30">
      <pivotArea type="origin" dataOnly="0" labelOnly="1" outline="0" fieldPosition="0"/>
    </format>
    <format dxfId="29">
      <pivotArea type="origin" dataOnly="0" labelOnly="1" outline="0" fieldPosition="0"/>
    </format>
    <format dxfId="28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5" cacheId="4" dataOnRows="1" applyNumberFormats="0" applyBorderFormats="0" applyFontFormats="0" applyPatternFormats="0" applyAlignmentFormats="0" applyWidthHeightFormats="1" dataCaption="Data" showMissing="0" updatedVersion="4" minRefreshableVersion="3" asteriskTotals="1" showMultipleLabel="0" showMemberPropertyTips="0" rowGrandTotals="0" colGrandTotals="0" itemPrintTitles="1" createdVersion="4" indent="0" compact="0" compactData="0" gridDropZones="1">
  <location ref="A30:B40" firstHeaderRow="2" firstDataRow="2" firstDataCol="1"/>
  <pivotFields count="14"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descending" defaultSubtotal="0">
      <items count="12">
        <item x="0"/>
        <item x="6"/>
        <item x="8"/>
        <item x="1"/>
        <item x="5"/>
        <item x="2"/>
        <item x="9"/>
        <item x="3"/>
        <item h="1" x="7"/>
        <item h="1" x="4"/>
        <item h="1" x="11"/>
        <item x="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2"/>
  </rowFields>
  <rowItems count="9">
    <i>
      <x v="1"/>
    </i>
    <i>
      <x v="2"/>
    </i>
    <i>
      <x/>
    </i>
    <i>
      <x v="3"/>
    </i>
    <i>
      <x v="7"/>
    </i>
    <i>
      <x v="5"/>
    </i>
    <i>
      <x v="6"/>
    </i>
    <i>
      <x v="4"/>
    </i>
    <i>
      <x v="11"/>
    </i>
  </rowItems>
  <colItems count="1">
    <i/>
  </colItems>
  <dataFields count="1">
    <dataField name="Sum of Week Wins" fld="13" baseField="0" baseItem="0"/>
  </dataFields>
  <formats count="6">
    <format dxfId="45">
      <pivotArea outline="0" fieldPosition="0"/>
    </format>
    <format dxfId="44">
      <pivotArea dataOnly="0" labelOnly="1" outline="0" fieldPosition="0">
        <references count="1">
          <reference field="2" count="5">
            <x v="3"/>
            <x v="4"/>
            <x v="7"/>
            <x v="8"/>
            <x v="9"/>
          </reference>
        </references>
      </pivotArea>
    </format>
    <format dxfId="43">
      <pivotArea dataOnly="0" labelOnly="1" outline="0" fieldPosition="0">
        <references count="1">
          <reference field="2" count="5">
            <x v="0"/>
            <x v="1"/>
            <x v="2"/>
            <x v="5"/>
            <x v="6"/>
          </reference>
        </references>
      </pivotArea>
    </format>
    <format dxfId="42">
      <pivotArea outline="0" fieldPosition="0">
        <references count="1">
          <reference field="2" count="5" selected="0">
            <x v="0"/>
            <x v="1"/>
            <x v="2"/>
            <x v="5"/>
            <x v="6"/>
          </reference>
        </references>
      </pivotArea>
    </format>
    <format dxfId="41">
      <pivotArea dataOnly="0" labelOnly="1" outline="0" fieldPosition="0">
        <references count="1">
          <reference field="2" count="1">
            <x v="11"/>
          </reference>
        </references>
      </pivotArea>
    </format>
    <format dxfId="40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MainFin" cacheId="0" dataOnRows="1" applyNumberFormats="0" applyBorderFormats="0" applyFontFormats="0" applyPatternFormats="0" applyAlignmentFormats="0" applyWidthHeightFormats="1" dataCaption="Data" showMissing="0" updatedVersion="4" minRefreshableVersion="3" showMultipleLabel="0" showMemberPropertyTips="0" rowGrandTotals="0" colGrandTotals="0" itemPrintTitles="1" createdVersion="4" indent="0" compact="0" compactData="0" gridDropZones="1">
  <location ref="A1:B13" firstHeaderRow="2" firstDataRow="2" firstDataCol="1"/>
  <pivotFields count="11"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 defaultSubtotal="0">
      <items count="12">
        <item x="9"/>
        <item x="10"/>
        <item x="6"/>
        <item x="0"/>
        <item x="3"/>
        <item x="5"/>
        <item x="4"/>
        <item x="8"/>
        <item x="2"/>
        <item x="7"/>
        <item x="1"/>
        <item h="1" x="1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dataField="1"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"/>
  </rowFields>
  <rowItems count="11">
    <i>
      <x v="2"/>
    </i>
    <i>
      <x v="3"/>
    </i>
    <i>
      <x v="7"/>
    </i>
    <i>
      <x v="6"/>
    </i>
    <i>
      <x/>
    </i>
    <i>
      <x v="8"/>
    </i>
    <i>
      <x v="10"/>
    </i>
    <i>
      <x v="9"/>
    </i>
    <i>
      <x v="1"/>
    </i>
    <i>
      <x v="4"/>
    </i>
    <i>
      <x v="5"/>
    </i>
  </rowItems>
  <colItems count="1">
    <i/>
  </colItems>
  <dataFields count="1">
    <dataField name="Avg Finish" fld="4" subtotal="average" baseField="0" baseItem="4294967293" numFmtId="164"/>
  </dataFields>
  <formats count="9">
    <format dxfId="54">
      <pivotArea outline="0" fieldPosition="0"/>
    </format>
    <format dxfId="53">
      <pivotArea dataOnly="0" labelOnly="1" outline="0" fieldPosition="0">
        <references count="1">
          <reference field="2" count="0"/>
        </references>
      </pivotArea>
    </format>
    <format dxfId="52">
      <pivotArea field="2" type="button" dataOnly="0" labelOnly="1" outline="0" axis="axisRow" fieldPosition="0"/>
    </format>
    <format dxfId="51">
      <pivotArea field="2" type="button" dataOnly="0" labelOnly="1" outline="0" axis="axisRow" fieldPosition="0"/>
    </format>
    <format dxfId="50">
      <pivotArea type="origin" dataOnly="0" labelOnly="1" outline="0" fieldPosition="0"/>
    </format>
    <format dxfId="49">
      <pivotArea type="origin" dataOnly="0" labelOnly="1" outline="0" fieldPosition="0"/>
    </format>
    <format dxfId="48">
      <pivotArea type="origin" dataOnly="0" labelOnly="1" outline="0" fieldPosition="0"/>
    </format>
    <format dxfId="47">
      <pivotArea type="origin" dataOnly="0" labelOnly="1" outline="0" fieldPosition="0"/>
    </format>
    <format dxfId="46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7" cacheId="3" dataOnRows="1" applyNumberFormats="0" applyBorderFormats="0" applyFontFormats="0" applyPatternFormats="0" applyAlignmentFormats="0" applyWidthHeightFormats="1" dataCaption="Data" showMissing="0" updatedVersion="4" minRefreshableVersion="3" asteriskTotals="1" showMultipleLabel="0" showMemberPropertyTips="0" rowGrandTotals="0" colGrandTotals="0" itemPrintTitles="1" createdVersion="4" indent="0" compact="0" compactData="0" gridDropZones="1">
  <location ref="D29:E41" firstHeaderRow="2" firstDataRow="2" firstDataCol="1"/>
  <pivotFields count="11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includeNewItemsInFilter="1" sortType="descending" defaultSubtotal="0">
      <items count="12">
        <item x="3"/>
        <item x="5"/>
        <item x="1"/>
        <item x="7"/>
        <item x="4"/>
        <item x="6"/>
        <item x="0"/>
        <item x="2"/>
        <item h="1" x="11"/>
        <item x="8"/>
        <item x="9"/>
        <item x="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"/>
  </rowFields>
  <rowItems count="11">
    <i>
      <x v="6"/>
    </i>
    <i>
      <x/>
    </i>
    <i>
      <x v="7"/>
    </i>
    <i>
      <x v="2"/>
    </i>
    <i>
      <x v="5"/>
    </i>
    <i>
      <x v="1"/>
    </i>
    <i>
      <x v="9"/>
    </i>
    <i>
      <x v="10"/>
    </i>
    <i>
      <x v="3"/>
    </i>
    <i>
      <x v="4"/>
    </i>
    <i>
      <x v="11"/>
    </i>
  </rowItems>
  <colItems count="1">
    <i/>
  </colItems>
  <dataFields count="1">
    <dataField name="Count of Rock" fld="2" subtotal="count" baseField="0" baseItem="0"/>
  </dataFields>
  <formats count="8">
    <format dxfId="62">
      <pivotArea outline="0" fieldPosition="0"/>
    </format>
    <format dxfId="61">
      <pivotArea dataOnly="0" labelOnly="1" outline="0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0">
      <pivotArea dataOnly="0" labelOnly="1" outline="0" fieldPosition="0">
        <references count="1">
          <reference field="2" count="6">
            <x v="5"/>
            <x v="6"/>
            <x v="7"/>
            <x v="9"/>
            <x v="10"/>
            <x v="11"/>
          </reference>
        </references>
      </pivotArea>
    </format>
    <format dxfId="59">
      <pivotArea field="2" type="button" dataOnly="0" labelOnly="1" outline="0" axis="axisRow" fieldPosition="0"/>
    </format>
    <format dxfId="58">
      <pivotArea field="2" type="button" dataOnly="0" labelOnly="1" outline="0" axis="axisRow" fieldPosition="0"/>
    </format>
    <format dxfId="57">
      <pivotArea type="origin" dataOnly="0" labelOnly="1" outline="0" fieldPosition="0"/>
    </format>
    <format dxfId="56">
      <pivotArea type="origin" dataOnly="0" labelOnly="1" outline="0" fieldPosition="0"/>
    </format>
    <format dxfId="55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1"/>
  <sheetViews>
    <sheetView workbookViewId="0">
      <selection activeCell="E29" sqref="E29"/>
    </sheetView>
  </sheetViews>
  <sheetFormatPr defaultRowHeight="13.8" x14ac:dyDescent="0.25"/>
  <cols>
    <col min="1" max="2" width="9.109375" style="10"/>
    <col min="3" max="3" width="10.33203125" style="10" bestFit="1" customWidth="1"/>
    <col min="4" max="10" width="9.109375" style="10"/>
  </cols>
  <sheetData>
    <row r="1" spans="1:10" ht="31.2" x14ac:dyDescent="0.25">
      <c r="A1" s="18" t="s">
        <v>213</v>
      </c>
      <c r="B1" s="16" t="s">
        <v>196</v>
      </c>
      <c r="C1" s="16" t="s">
        <v>197</v>
      </c>
      <c r="D1" s="17" t="s">
        <v>198</v>
      </c>
      <c r="E1" s="17" t="s">
        <v>200</v>
      </c>
      <c r="F1" s="17" t="s">
        <v>199</v>
      </c>
      <c r="G1" s="12"/>
      <c r="H1" s="12"/>
      <c r="I1" s="12"/>
      <c r="J1" s="12"/>
    </row>
    <row r="2" spans="1:10" x14ac:dyDescent="0.25">
      <c r="A2" s="14" t="s">
        <v>158</v>
      </c>
      <c r="B2" s="10">
        <v>50</v>
      </c>
      <c r="C2" s="10">
        <v>4</v>
      </c>
      <c r="D2" s="10">
        <v>20</v>
      </c>
      <c r="E2" s="29">
        <f>G2*$D$11</f>
        <v>238.2</v>
      </c>
      <c r="F2" s="31">
        <f>E2+D2-B2-C2</f>
        <v>204.2</v>
      </c>
      <c r="G2" s="22">
        <v>0.6</v>
      </c>
      <c r="H2" s="25"/>
    </row>
    <row r="3" spans="1:10" x14ac:dyDescent="0.25">
      <c r="A3" s="14" t="s">
        <v>153</v>
      </c>
      <c r="B3" s="10">
        <v>50</v>
      </c>
      <c r="C3" s="10">
        <v>16</v>
      </c>
      <c r="D3" s="10">
        <v>20</v>
      </c>
      <c r="E3" s="30">
        <f>G3*$D$11</f>
        <v>99.25</v>
      </c>
      <c r="F3" s="31">
        <f t="shared" ref="F3:F9" si="0">E3+D3-B3-C3</f>
        <v>53.25</v>
      </c>
      <c r="G3" s="23">
        <v>0.25</v>
      </c>
    </row>
    <row r="4" spans="1:10" x14ac:dyDescent="0.25">
      <c r="A4" s="14" t="s">
        <v>10</v>
      </c>
      <c r="B4" s="10">
        <v>50</v>
      </c>
      <c r="C4" s="10">
        <v>9</v>
      </c>
      <c r="D4" s="10">
        <v>15</v>
      </c>
      <c r="E4" s="30">
        <f>G4*$D$11</f>
        <v>59.55</v>
      </c>
      <c r="F4" s="31">
        <f t="shared" si="0"/>
        <v>15.549999999999997</v>
      </c>
      <c r="G4" s="24">
        <v>0.15</v>
      </c>
    </row>
    <row r="5" spans="1:10" x14ac:dyDescent="0.25">
      <c r="A5" s="14" t="s">
        <v>24</v>
      </c>
      <c r="B5" s="10">
        <v>50</v>
      </c>
      <c r="C5" s="10">
        <v>5</v>
      </c>
      <c r="D5" s="10">
        <v>15</v>
      </c>
      <c r="E5" s="27">
        <v>0</v>
      </c>
      <c r="F5" s="32">
        <f t="shared" si="0"/>
        <v>-40</v>
      </c>
      <c r="G5" s="25" t="s">
        <v>216</v>
      </c>
    </row>
    <row r="6" spans="1:10" x14ac:dyDescent="0.25">
      <c r="A6" s="14" t="s">
        <v>22</v>
      </c>
      <c r="B6" s="10">
        <v>50</v>
      </c>
      <c r="C6" s="10">
        <v>21</v>
      </c>
      <c r="D6" s="10">
        <v>0</v>
      </c>
      <c r="E6" s="27">
        <v>0</v>
      </c>
      <c r="F6" s="32">
        <f t="shared" si="0"/>
        <v>-71</v>
      </c>
      <c r="G6" s="25" t="s">
        <v>217</v>
      </c>
    </row>
    <row r="7" spans="1:10" x14ac:dyDescent="0.25">
      <c r="A7" s="14" t="s">
        <v>14</v>
      </c>
      <c r="B7" s="10">
        <v>50</v>
      </c>
      <c r="C7" s="10">
        <v>13</v>
      </c>
      <c r="D7" s="10">
        <v>10</v>
      </c>
      <c r="E7" s="27">
        <v>0</v>
      </c>
      <c r="F7" s="32">
        <f t="shared" si="0"/>
        <v>-53</v>
      </c>
      <c r="G7" s="25" t="s">
        <v>215</v>
      </c>
    </row>
    <row r="8" spans="1:10" x14ac:dyDescent="0.25">
      <c r="A8" s="14" t="s">
        <v>19</v>
      </c>
      <c r="B8" s="10">
        <v>50</v>
      </c>
      <c r="C8" s="10">
        <v>9</v>
      </c>
      <c r="D8" s="10">
        <v>0</v>
      </c>
      <c r="E8" s="27">
        <v>0</v>
      </c>
      <c r="F8" s="32">
        <f t="shared" si="0"/>
        <v>-59</v>
      </c>
      <c r="G8" s="25" t="s">
        <v>218</v>
      </c>
    </row>
    <row r="9" spans="1:10" x14ac:dyDescent="0.25">
      <c r="A9" s="15" t="s">
        <v>32</v>
      </c>
      <c r="B9" s="13">
        <v>50</v>
      </c>
      <c r="C9" s="13">
        <v>5</v>
      </c>
      <c r="D9" s="13">
        <v>5</v>
      </c>
      <c r="E9" s="28">
        <v>0</v>
      </c>
      <c r="F9" s="33">
        <f t="shared" si="0"/>
        <v>-50</v>
      </c>
      <c r="G9" s="25" t="s">
        <v>219</v>
      </c>
    </row>
    <row r="10" spans="1:10" x14ac:dyDescent="0.25">
      <c r="B10" s="19">
        <f>SUM(B2:B9)</f>
        <v>400</v>
      </c>
      <c r="C10" s="20">
        <f>SUM(C2:C9)</f>
        <v>82</v>
      </c>
      <c r="D10" s="21">
        <f>SUM(D2:D9)</f>
        <v>85</v>
      </c>
      <c r="E10" s="26"/>
      <c r="F10" s="31"/>
    </row>
    <row r="11" spans="1:10" x14ac:dyDescent="0.25">
      <c r="B11" s="95">
        <f>SUM(B10:C10)</f>
        <v>482</v>
      </c>
      <c r="C11" s="95"/>
      <c r="D11" s="10">
        <f>B11-D10</f>
        <v>397</v>
      </c>
    </row>
  </sheetData>
  <mergeCells count="1">
    <mergeCell ref="B11:C11"/>
  </mergeCells>
  <phoneticPr fontId="0" type="noConversion"/>
  <pageMargins left="0.75" right="0.75" top="1" bottom="1" header="0.5" footer="0.5"/>
  <pageSetup orientation="portrait" r:id="rId1"/>
  <headerFooter alignWithMargins="0">
    <oddFooter>&amp;L&amp;F, &amp;A&amp;CPrinted: &amp;D, &amp;T&amp;RWHH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L22" sqref="L22"/>
    </sheetView>
  </sheetViews>
  <sheetFormatPr defaultRowHeight="13.8" x14ac:dyDescent="0.25"/>
  <cols>
    <col min="1" max="1" width="8.44140625" style="10" bestFit="1" customWidth="1"/>
    <col min="2" max="2" width="7.109375" style="10" bestFit="1" customWidth="1"/>
    <col min="3" max="4" width="9" style="10" bestFit="1" customWidth="1"/>
    <col min="5" max="6" width="9.109375" style="10"/>
    <col min="7" max="7" width="4.33203125" style="10" bestFit="1" customWidth="1"/>
    <col min="8" max="8" width="6.109375" style="10" bestFit="1" customWidth="1"/>
    <col min="9" max="9" width="8.6640625" style="10" bestFit="1" customWidth="1"/>
    <col min="10" max="10" width="4.33203125" style="10" bestFit="1" customWidth="1"/>
    <col min="11" max="11" width="7.33203125" style="10" bestFit="1" customWidth="1"/>
    <col min="12" max="12" width="8.6640625" style="10" bestFit="1" customWidth="1"/>
    <col min="13" max="13" width="5.88671875" style="10" bestFit="1" customWidth="1"/>
    <col min="14" max="15" width="7.33203125" style="10" bestFit="1" customWidth="1"/>
    <col min="16" max="16" width="8.33203125" style="10" bestFit="1" customWidth="1"/>
    <col min="17" max="17" width="23.6640625" style="62" customWidth="1"/>
    <col min="18" max="19" width="5.109375" style="10" bestFit="1" customWidth="1"/>
    <col min="20" max="20" width="6.109375" style="10" bestFit="1" customWidth="1"/>
    <col min="21" max="21" width="9.109375" style="10"/>
  </cols>
  <sheetData>
    <row r="1" spans="1:21" ht="46.8" x14ac:dyDescent="0.25">
      <c r="A1" s="44" t="s">
        <v>378</v>
      </c>
      <c r="B1" s="42" t="s">
        <v>196</v>
      </c>
      <c r="C1" s="43" t="s">
        <v>384</v>
      </c>
      <c r="D1" s="41" t="s">
        <v>385</v>
      </c>
      <c r="E1" s="43" t="s">
        <v>386</v>
      </c>
      <c r="F1" s="41" t="s">
        <v>387</v>
      </c>
      <c r="G1" s="43" t="s">
        <v>375</v>
      </c>
      <c r="H1" s="43" t="s">
        <v>376</v>
      </c>
      <c r="I1" s="41" t="s">
        <v>379</v>
      </c>
      <c r="J1" s="43" t="s">
        <v>377</v>
      </c>
      <c r="K1" s="43" t="s">
        <v>380</v>
      </c>
      <c r="L1" s="41" t="s">
        <v>381</v>
      </c>
      <c r="M1" s="43" t="s">
        <v>382</v>
      </c>
      <c r="N1" s="43" t="s">
        <v>383</v>
      </c>
      <c r="O1" s="44" t="s">
        <v>354</v>
      </c>
      <c r="P1" s="44" t="s">
        <v>199</v>
      </c>
      <c r="Q1" s="63" t="s">
        <v>399</v>
      </c>
      <c r="R1" s="48" t="s">
        <v>375</v>
      </c>
      <c r="S1" s="49" t="s">
        <v>377</v>
      </c>
      <c r="T1" s="49" t="s">
        <v>17</v>
      </c>
      <c r="U1" s="12"/>
    </row>
    <row r="2" spans="1:21" x14ac:dyDescent="0.25">
      <c r="A2" s="45" t="s">
        <v>22</v>
      </c>
      <c r="B2" s="10">
        <v>60</v>
      </c>
      <c r="C2" s="10">
        <v>26</v>
      </c>
      <c r="D2" s="14">
        <v>20</v>
      </c>
      <c r="E2" s="26"/>
      <c r="F2" s="14"/>
      <c r="G2" s="10">
        <f>VLOOKUP($A2,$A$14:$I$23,6,FALSE)</f>
        <v>4</v>
      </c>
      <c r="H2" s="54">
        <f t="shared" ref="H2:H10" si="0">IF(G2=1,$G$12*$R$2,0)</f>
        <v>0</v>
      </c>
      <c r="I2" s="51">
        <v>-5</v>
      </c>
      <c r="J2" s="10">
        <f>VLOOKUP($A2,$A$14:$I$23,7,FALSE)</f>
        <v>5</v>
      </c>
      <c r="K2" s="54">
        <f t="shared" ref="K2:K10" si="1">IF(J2=1,$G$12*$S$2,0)</f>
        <v>0</v>
      </c>
      <c r="L2" s="51">
        <v>-5</v>
      </c>
      <c r="M2" s="10">
        <f>VLOOKUP($A2,$A$14:$I$23,9,FALSE)</f>
        <v>3</v>
      </c>
      <c r="N2" s="54">
        <f t="shared" ref="N2:N10" si="2">IF(M2=1,$G$12*$T$2,IF(M2=2,$G$12*$T$3,IF(M2=3,$G$12*$T$4,0)))</f>
        <v>65.5</v>
      </c>
      <c r="O2" s="40"/>
      <c r="P2" s="40">
        <f>H2+E2+F2-B2-C2-D2+I2+K2+L2+N2+O2</f>
        <v>-50.5</v>
      </c>
      <c r="Q2" s="64" t="s">
        <v>405</v>
      </c>
      <c r="R2" s="50">
        <v>0.1</v>
      </c>
      <c r="S2" s="47">
        <v>0.1</v>
      </c>
      <c r="T2" s="47">
        <v>0.45</v>
      </c>
    </row>
    <row r="3" spans="1:21" x14ac:dyDescent="0.25">
      <c r="A3" s="45" t="s">
        <v>10</v>
      </c>
      <c r="B3" s="10">
        <v>60</v>
      </c>
      <c r="C3" s="10">
        <v>10</v>
      </c>
      <c r="D3" s="14">
        <v>4</v>
      </c>
      <c r="E3" s="26"/>
      <c r="F3" s="14">
        <v>5</v>
      </c>
      <c r="G3" s="10">
        <f t="shared" ref="G3:G10" si="3">VLOOKUP($A3,$A$14:$I$23,6,FALSE)</f>
        <v>9</v>
      </c>
      <c r="H3" s="55">
        <f t="shared" si="0"/>
        <v>0</v>
      </c>
      <c r="I3" s="52">
        <v>-5</v>
      </c>
      <c r="J3" s="10">
        <f t="shared" ref="J3:J10" si="4">VLOOKUP($A3,$A$14:$I$23,7,FALSE)</f>
        <v>4</v>
      </c>
      <c r="K3" s="55">
        <f t="shared" si="1"/>
        <v>0</v>
      </c>
      <c r="L3" s="27">
        <v>17.5</v>
      </c>
      <c r="M3" s="10">
        <f t="shared" ref="M3:M10" si="5">VLOOKUP($A3,$A$14:$I$23,9,FALSE)</f>
        <v>9</v>
      </c>
      <c r="N3" s="55">
        <f t="shared" si="2"/>
        <v>0</v>
      </c>
      <c r="O3" s="32"/>
      <c r="P3" s="32">
        <f t="shared" ref="P3:P10" si="6">H3+E3+F3-B3-C3-D3+I3+K3+L3+N3+O3</f>
        <v>-56.5</v>
      </c>
      <c r="Q3" s="65" t="s">
        <v>400</v>
      </c>
      <c r="R3" s="50">
        <v>0</v>
      </c>
      <c r="S3" s="47">
        <v>0</v>
      </c>
      <c r="T3" s="47">
        <v>0.25</v>
      </c>
    </row>
    <row r="4" spans="1:21" x14ac:dyDescent="0.25">
      <c r="A4" s="45" t="s">
        <v>158</v>
      </c>
      <c r="B4" s="10">
        <v>60</v>
      </c>
      <c r="C4" s="10">
        <v>2</v>
      </c>
      <c r="D4" s="14">
        <v>12</v>
      </c>
      <c r="E4" s="26">
        <v>5</v>
      </c>
      <c r="F4" s="14">
        <v>10</v>
      </c>
      <c r="G4" s="10">
        <f t="shared" si="3"/>
        <v>5</v>
      </c>
      <c r="H4" s="55">
        <f t="shared" si="0"/>
        <v>0</v>
      </c>
      <c r="I4" s="52">
        <v>-5</v>
      </c>
      <c r="J4" s="10">
        <f t="shared" si="4"/>
        <v>2</v>
      </c>
      <c r="K4" s="55">
        <f t="shared" si="1"/>
        <v>0</v>
      </c>
      <c r="L4" s="52">
        <v>-5</v>
      </c>
      <c r="M4" s="10">
        <f t="shared" si="5"/>
        <v>1</v>
      </c>
      <c r="N4" s="55">
        <f t="shared" si="2"/>
        <v>294.75</v>
      </c>
      <c r="O4" s="32"/>
      <c r="P4" s="32">
        <f t="shared" si="6"/>
        <v>225.75</v>
      </c>
      <c r="Q4" s="65"/>
      <c r="R4" s="50">
        <v>0</v>
      </c>
      <c r="S4" s="47">
        <v>0</v>
      </c>
      <c r="T4" s="47">
        <v>0.1</v>
      </c>
    </row>
    <row r="5" spans="1:21" x14ac:dyDescent="0.25">
      <c r="A5" s="45" t="s">
        <v>19</v>
      </c>
      <c r="B5" s="10">
        <v>60</v>
      </c>
      <c r="C5" s="10">
        <v>12</v>
      </c>
      <c r="D5" s="14">
        <v>4</v>
      </c>
      <c r="E5" s="26"/>
      <c r="F5" s="14">
        <v>5</v>
      </c>
      <c r="G5" s="10">
        <f t="shared" si="3"/>
        <v>8</v>
      </c>
      <c r="H5" s="55">
        <f t="shared" si="0"/>
        <v>0</v>
      </c>
      <c r="I5" s="52">
        <v>-5</v>
      </c>
      <c r="J5" s="10">
        <f t="shared" si="4"/>
        <v>3</v>
      </c>
      <c r="K5" s="55">
        <f t="shared" si="1"/>
        <v>0</v>
      </c>
      <c r="L5" s="52">
        <v>-5</v>
      </c>
      <c r="M5" s="10">
        <f t="shared" si="5"/>
        <v>7</v>
      </c>
      <c r="N5" s="55">
        <f t="shared" si="2"/>
        <v>0</v>
      </c>
      <c r="O5" s="32"/>
      <c r="P5" s="32">
        <f t="shared" si="6"/>
        <v>-81</v>
      </c>
      <c r="Q5" s="65" t="s">
        <v>402</v>
      </c>
      <c r="R5" s="25"/>
    </row>
    <row r="6" spans="1:21" x14ac:dyDescent="0.25">
      <c r="A6" s="45" t="s">
        <v>24</v>
      </c>
      <c r="B6" s="10">
        <v>60</v>
      </c>
      <c r="C6" s="10">
        <v>10</v>
      </c>
      <c r="D6" s="14">
        <v>12</v>
      </c>
      <c r="E6" s="26">
        <v>15</v>
      </c>
      <c r="F6" s="14">
        <v>5</v>
      </c>
      <c r="G6" s="10">
        <f t="shared" si="3"/>
        <v>3</v>
      </c>
      <c r="H6" s="55">
        <f t="shared" si="0"/>
        <v>0</v>
      </c>
      <c r="I6" s="52">
        <v>-5</v>
      </c>
      <c r="J6" s="10">
        <f t="shared" si="4"/>
        <v>7</v>
      </c>
      <c r="K6" s="55">
        <f t="shared" si="1"/>
        <v>0</v>
      </c>
      <c r="L6" s="27">
        <v>17.5</v>
      </c>
      <c r="M6" s="10">
        <f t="shared" si="5"/>
        <v>6</v>
      </c>
      <c r="N6" s="55">
        <f t="shared" si="2"/>
        <v>0</v>
      </c>
      <c r="O6" s="32"/>
      <c r="P6" s="32">
        <f t="shared" si="6"/>
        <v>-49.5</v>
      </c>
      <c r="Q6" s="65" t="s">
        <v>403</v>
      </c>
      <c r="R6" s="35"/>
    </row>
    <row r="7" spans="1:21" x14ac:dyDescent="0.25">
      <c r="A7" s="45" t="s">
        <v>14</v>
      </c>
      <c r="B7" s="10">
        <v>60</v>
      </c>
      <c r="C7" s="10">
        <v>20</v>
      </c>
      <c r="D7" s="14">
        <v>8</v>
      </c>
      <c r="E7" s="26">
        <v>5</v>
      </c>
      <c r="F7" s="14">
        <v>5</v>
      </c>
      <c r="G7" s="10">
        <f t="shared" si="3"/>
        <v>6</v>
      </c>
      <c r="H7" s="55">
        <f t="shared" si="0"/>
        <v>0</v>
      </c>
      <c r="I7" s="52">
        <v>-5</v>
      </c>
      <c r="J7" s="10">
        <f t="shared" si="4"/>
        <v>1</v>
      </c>
      <c r="K7" s="55">
        <f t="shared" si="1"/>
        <v>65.5</v>
      </c>
      <c r="L7" s="52">
        <v>-5</v>
      </c>
      <c r="M7" s="10">
        <f t="shared" si="5"/>
        <v>2</v>
      </c>
      <c r="N7" s="55">
        <f t="shared" si="2"/>
        <v>163.75</v>
      </c>
      <c r="O7" s="32"/>
      <c r="P7" s="32">
        <f t="shared" si="6"/>
        <v>141.25</v>
      </c>
      <c r="Q7" s="65"/>
      <c r="R7" s="25"/>
    </row>
    <row r="8" spans="1:21" x14ac:dyDescent="0.25">
      <c r="A8" s="45" t="s">
        <v>153</v>
      </c>
      <c r="B8" s="10">
        <v>60</v>
      </c>
      <c r="C8" s="10">
        <v>16</v>
      </c>
      <c r="D8" s="14">
        <v>10</v>
      </c>
      <c r="E8" s="26">
        <v>10</v>
      </c>
      <c r="F8" s="14">
        <v>5</v>
      </c>
      <c r="G8" s="10">
        <f t="shared" si="3"/>
        <v>1</v>
      </c>
      <c r="H8" s="55">
        <f t="shared" si="0"/>
        <v>65.5</v>
      </c>
      <c r="I8" s="52">
        <v>40</v>
      </c>
      <c r="J8" s="10">
        <f t="shared" si="4"/>
        <v>9</v>
      </c>
      <c r="K8" s="55">
        <f t="shared" si="1"/>
        <v>0</v>
      </c>
      <c r="L8" s="52">
        <v>-5</v>
      </c>
      <c r="M8" s="10">
        <f t="shared" si="5"/>
        <v>4</v>
      </c>
      <c r="N8" s="55">
        <f t="shared" si="2"/>
        <v>0</v>
      </c>
      <c r="O8" s="32"/>
      <c r="P8" s="32">
        <f t="shared" si="6"/>
        <v>29.5</v>
      </c>
      <c r="Q8" s="65"/>
      <c r="R8" s="35"/>
    </row>
    <row r="9" spans="1:21" x14ac:dyDescent="0.25">
      <c r="A9" s="45" t="s">
        <v>293</v>
      </c>
      <c r="B9" s="26">
        <v>60</v>
      </c>
      <c r="C9" s="26">
        <v>12</v>
      </c>
      <c r="D9" s="14">
        <v>14</v>
      </c>
      <c r="E9" s="26">
        <v>10</v>
      </c>
      <c r="F9" s="14"/>
      <c r="G9" s="26">
        <f t="shared" si="3"/>
        <v>2</v>
      </c>
      <c r="H9" s="55">
        <f t="shared" si="0"/>
        <v>0</v>
      </c>
      <c r="I9" s="52">
        <v>-5</v>
      </c>
      <c r="J9" s="26">
        <f t="shared" si="4"/>
        <v>8</v>
      </c>
      <c r="K9" s="55">
        <f t="shared" si="1"/>
        <v>0</v>
      </c>
      <c r="L9" s="52">
        <v>-5</v>
      </c>
      <c r="M9" s="26">
        <f t="shared" si="5"/>
        <v>5</v>
      </c>
      <c r="N9" s="55">
        <f t="shared" si="2"/>
        <v>0</v>
      </c>
      <c r="O9" s="32"/>
      <c r="P9" s="32">
        <f t="shared" si="6"/>
        <v>-86</v>
      </c>
      <c r="Q9" s="65" t="s">
        <v>404</v>
      </c>
      <c r="R9" s="35"/>
    </row>
    <row r="10" spans="1:21" x14ac:dyDescent="0.25">
      <c r="A10" s="46" t="s">
        <v>32</v>
      </c>
      <c r="B10" s="13">
        <v>60</v>
      </c>
      <c r="C10" s="13">
        <v>2</v>
      </c>
      <c r="D10" s="15">
        <v>6</v>
      </c>
      <c r="E10" s="13"/>
      <c r="F10" s="15">
        <v>5</v>
      </c>
      <c r="G10" s="13">
        <f t="shared" si="3"/>
        <v>7</v>
      </c>
      <c r="H10" s="56">
        <f t="shared" si="0"/>
        <v>0</v>
      </c>
      <c r="I10" s="53">
        <v>-5</v>
      </c>
      <c r="J10" s="13">
        <f t="shared" si="4"/>
        <v>6</v>
      </c>
      <c r="K10" s="56">
        <f t="shared" si="1"/>
        <v>0</v>
      </c>
      <c r="L10" s="53">
        <v>-5</v>
      </c>
      <c r="M10" s="13">
        <f t="shared" si="5"/>
        <v>8</v>
      </c>
      <c r="N10" s="56">
        <f t="shared" si="2"/>
        <v>0</v>
      </c>
      <c r="O10" s="33"/>
      <c r="P10" s="33">
        <f t="shared" si="6"/>
        <v>-73</v>
      </c>
      <c r="Q10" s="66" t="s">
        <v>401</v>
      </c>
      <c r="R10" s="35"/>
    </row>
    <row r="11" spans="1:21" x14ac:dyDescent="0.25">
      <c r="B11" s="39">
        <f>SUM(B2:B10)</f>
        <v>540</v>
      </c>
      <c r="C11" s="13">
        <f>SUM(C2:C10)</f>
        <v>110</v>
      </c>
      <c r="D11" s="15">
        <f>SUM(D2:D10)</f>
        <v>90</v>
      </c>
      <c r="E11" s="13">
        <f>SUM(E2:E10)</f>
        <v>45</v>
      </c>
      <c r="F11" s="15">
        <f>SUM(F2:F10)</f>
        <v>40</v>
      </c>
      <c r="G11" s="26"/>
      <c r="H11" s="26"/>
      <c r="I11" s="31">
        <f>SUM(I2:I10)</f>
        <v>0</v>
      </c>
      <c r="J11" s="26"/>
      <c r="K11" s="26"/>
      <c r="L11" s="31">
        <f>SUM(L2:L10)</f>
        <v>0</v>
      </c>
      <c r="M11" s="26"/>
      <c r="N11" s="26"/>
      <c r="O11" s="26"/>
      <c r="P11" s="31">
        <f>SUM(P2:P10)</f>
        <v>0</v>
      </c>
      <c r="Q11" s="31"/>
    </row>
    <row r="12" spans="1:21" x14ac:dyDescent="0.25">
      <c r="B12" s="96">
        <f>SUM(B11:D11)</f>
        <v>740</v>
      </c>
      <c r="C12" s="97"/>
      <c r="D12" s="98"/>
      <c r="E12" s="96">
        <f>SUM(E11:F11)</f>
        <v>85</v>
      </c>
      <c r="F12" s="98"/>
      <c r="G12" s="99">
        <f>B12-E12</f>
        <v>655</v>
      </c>
      <c r="H12" s="100"/>
    </row>
    <row r="14" spans="1:21" ht="14.4" x14ac:dyDescent="0.25">
      <c r="A14" s="58" t="s">
        <v>388</v>
      </c>
      <c r="B14" s="58" t="s">
        <v>375</v>
      </c>
      <c r="C14" s="58" t="s">
        <v>17</v>
      </c>
      <c r="D14" s="58" t="s">
        <v>377</v>
      </c>
      <c r="F14" s="10" t="s">
        <v>389</v>
      </c>
      <c r="G14" s="95" t="s">
        <v>390</v>
      </c>
      <c r="H14" s="95"/>
      <c r="I14" s="57" t="s">
        <v>391</v>
      </c>
    </row>
    <row r="15" spans="1:21" x14ac:dyDescent="0.25">
      <c r="A15" s="59" t="s">
        <v>153</v>
      </c>
      <c r="B15" s="60">
        <v>1059.4000000000001</v>
      </c>
      <c r="C15" s="61">
        <f>1698.1+57.4</f>
        <v>1755.5</v>
      </c>
      <c r="D15" s="60">
        <f t="shared" ref="D15:D23" si="7">C15-B15</f>
        <v>696.09999999999991</v>
      </c>
      <c r="F15" s="10">
        <f>_xlfn.RANK.EQ($B15,$B$15:$B$23,0)</f>
        <v>1</v>
      </c>
      <c r="G15" s="95">
        <f>_xlfn.RANK.EQ($D15,$D$15:$D$23,0)</f>
        <v>9</v>
      </c>
      <c r="H15" s="95"/>
      <c r="I15" s="57">
        <f>_xlfn.RANK.EQ($C15,$C$15:$C$23,0)</f>
        <v>4</v>
      </c>
    </row>
    <row r="16" spans="1:21" x14ac:dyDescent="0.25">
      <c r="A16" s="59" t="s">
        <v>293</v>
      </c>
      <c r="B16" s="60">
        <v>1023.8</v>
      </c>
      <c r="C16" s="61">
        <f>1678.9+68.8</f>
        <v>1747.7</v>
      </c>
      <c r="D16" s="60">
        <f t="shared" si="7"/>
        <v>723.90000000000009</v>
      </c>
      <c r="F16" s="57">
        <f t="shared" ref="F16:F23" si="8">_xlfn.RANK.EQ($B16,$B$15:$B$23,0)</f>
        <v>2</v>
      </c>
      <c r="G16" s="95">
        <f t="shared" ref="G16:G23" si="9">_xlfn.RANK.EQ($D16,$D$15:$D$23,0)</f>
        <v>8</v>
      </c>
      <c r="H16" s="95"/>
      <c r="I16" s="57">
        <f t="shared" ref="I16:I23" si="10">_xlfn.RANK.EQ($C16,$C$15:$C$23,0)</f>
        <v>5</v>
      </c>
    </row>
    <row r="17" spans="1:9" x14ac:dyDescent="0.25">
      <c r="A17" s="59" t="s">
        <v>22</v>
      </c>
      <c r="B17" s="60">
        <v>994.9</v>
      </c>
      <c r="C17" s="61">
        <f>1715.4+62.7</f>
        <v>1778.1000000000001</v>
      </c>
      <c r="D17" s="60">
        <f t="shared" si="7"/>
        <v>783.20000000000016</v>
      </c>
      <c r="F17" s="57">
        <f t="shared" si="8"/>
        <v>4</v>
      </c>
      <c r="G17" s="95">
        <f t="shared" si="9"/>
        <v>5</v>
      </c>
      <c r="H17" s="95"/>
      <c r="I17" s="57">
        <f t="shared" si="10"/>
        <v>3</v>
      </c>
    </row>
    <row r="18" spans="1:9" x14ac:dyDescent="0.25">
      <c r="A18" s="59" t="s">
        <v>24</v>
      </c>
      <c r="B18" s="60">
        <v>1010.5</v>
      </c>
      <c r="C18" s="61">
        <f>1673.3+71.9</f>
        <v>1745.2</v>
      </c>
      <c r="D18" s="60">
        <f t="shared" si="7"/>
        <v>734.7</v>
      </c>
      <c r="F18" s="57">
        <f t="shared" si="8"/>
        <v>3</v>
      </c>
      <c r="G18" s="95">
        <f t="shared" si="9"/>
        <v>7</v>
      </c>
      <c r="H18" s="95"/>
      <c r="I18" s="57">
        <f t="shared" si="10"/>
        <v>6</v>
      </c>
    </row>
    <row r="19" spans="1:9" x14ac:dyDescent="0.25">
      <c r="A19" s="59" t="s">
        <v>158</v>
      </c>
      <c r="B19" s="60">
        <v>954</v>
      </c>
      <c r="C19" s="61">
        <v>1848.7</v>
      </c>
      <c r="D19" s="60">
        <f t="shared" si="7"/>
        <v>894.7</v>
      </c>
      <c r="F19" s="57">
        <f t="shared" si="8"/>
        <v>5</v>
      </c>
      <c r="G19" s="95">
        <f t="shared" si="9"/>
        <v>2</v>
      </c>
      <c r="H19" s="95"/>
      <c r="I19" s="57">
        <f t="shared" si="10"/>
        <v>1</v>
      </c>
    </row>
    <row r="20" spans="1:9" x14ac:dyDescent="0.25">
      <c r="A20" s="59" t="s">
        <v>14</v>
      </c>
      <c r="B20" s="60">
        <v>847.1</v>
      </c>
      <c r="C20" s="61">
        <v>1778.9</v>
      </c>
      <c r="D20" s="60">
        <f t="shared" si="7"/>
        <v>931.80000000000007</v>
      </c>
      <c r="F20" s="57">
        <f t="shared" si="8"/>
        <v>6</v>
      </c>
      <c r="G20" s="95">
        <f t="shared" si="9"/>
        <v>1</v>
      </c>
      <c r="H20" s="95"/>
      <c r="I20" s="57">
        <f t="shared" si="10"/>
        <v>2</v>
      </c>
    </row>
    <row r="21" spans="1:9" x14ac:dyDescent="0.25">
      <c r="A21" s="59" t="s">
        <v>19</v>
      </c>
      <c r="B21" s="60">
        <v>822.6</v>
      </c>
      <c r="C21" s="61">
        <f>1581+116.6</f>
        <v>1697.6</v>
      </c>
      <c r="D21" s="60">
        <f t="shared" si="7"/>
        <v>874.99999999999989</v>
      </c>
      <c r="F21" s="57">
        <f t="shared" si="8"/>
        <v>8</v>
      </c>
      <c r="G21" s="95">
        <f t="shared" si="9"/>
        <v>3</v>
      </c>
      <c r="H21" s="95"/>
      <c r="I21" s="57">
        <f t="shared" si="10"/>
        <v>7</v>
      </c>
    </row>
    <row r="22" spans="1:9" x14ac:dyDescent="0.25">
      <c r="A22" s="59" t="s">
        <v>32</v>
      </c>
      <c r="B22" s="60">
        <v>836.1</v>
      </c>
      <c r="C22" s="61">
        <f>1526.4+89.8</f>
        <v>1616.2</v>
      </c>
      <c r="D22" s="60">
        <f t="shared" si="7"/>
        <v>780.1</v>
      </c>
      <c r="F22" s="57">
        <f t="shared" si="8"/>
        <v>7</v>
      </c>
      <c r="G22" s="95">
        <f t="shared" si="9"/>
        <v>6</v>
      </c>
      <c r="H22" s="95"/>
      <c r="I22" s="57">
        <f t="shared" si="10"/>
        <v>8</v>
      </c>
    </row>
    <row r="23" spans="1:9" x14ac:dyDescent="0.25">
      <c r="A23" s="59" t="s">
        <v>10</v>
      </c>
      <c r="B23" s="60">
        <v>766.4</v>
      </c>
      <c r="C23" s="61">
        <f>1464.6+122.1</f>
        <v>1586.6999999999998</v>
      </c>
      <c r="D23" s="60">
        <f t="shared" si="7"/>
        <v>820.29999999999984</v>
      </c>
      <c r="F23" s="57">
        <f t="shared" si="8"/>
        <v>9</v>
      </c>
      <c r="G23" s="95">
        <f t="shared" si="9"/>
        <v>4</v>
      </c>
      <c r="H23" s="95"/>
      <c r="I23" s="57">
        <f t="shared" si="10"/>
        <v>9</v>
      </c>
    </row>
  </sheetData>
  <mergeCells count="13">
    <mergeCell ref="G21:H21"/>
    <mergeCell ref="G22:H22"/>
    <mergeCell ref="G23:H23"/>
    <mergeCell ref="G16:H16"/>
    <mergeCell ref="G17:H17"/>
    <mergeCell ref="G18:H18"/>
    <mergeCell ref="G19:H19"/>
    <mergeCell ref="G20:H20"/>
    <mergeCell ref="B12:D12"/>
    <mergeCell ref="G12:H12"/>
    <mergeCell ref="E12:F12"/>
    <mergeCell ref="G14:H14"/>
    <mergeCell ref="G15:H15"/>
  </mergeCells>
  <conditionalFormatting sqref="P2:P10">
    <cfRule type="cellIs" dxfId="78" priority="7" stopIfTrue="1" operator="greaterThan">
      <formula>0</formula>
    </cfRule>
    <cfRule type="cellIs" dxfId="77" priority="8" stopIfTrue="1" operator="lessThan">
      <formula>0</formula>
    </cfRule>
  </conditionalFormatting>
  <conditionalFormatting sqref="I2:I10 O2:O10">
    <cfRule type="cellIs" dxfId="76" priority="5" stopIfTrue="1" operator="greaterThan">
      <formula>0</formula>
    </cfRule>
    <cfRule type="cellIs" dxfId="75" priority="6" stopIfTrue="1" operator="lessThan">
      <formula>0</formula>
    </cfRule>
  </conditionalFormatting>
  <conditionalFormatting sqref="L2:L10">
    <cfRule type="cellIs" dxfId="74" priority="3" stopIfTrue="1" operator="greaterThan">
      <formula>0</formula>
    </cfRule>
    <cfRule type="cellIs" dxfId="73" priority="4" stopIfTrue="1" operator="lessThan">
      <formula>0</formula>
    </cfRule>
  </conditionalFormatting>
  <pageMargins left="0.75" right="0.75" top="1" bottom="1" header="0.5" footer="0.5"/>
  <pageSetup orientation="landscape" r:id="rId1"/>
  <headerFooter alignWithMargins="0">
    <oddFooter>&amp;L&amp;F, &amp;A&amp;CPrinted: &amp;D, &amp;T&amp;RWHH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O13" sqref="O13"/>
    </sheetView>
  </sheetViews>
  <sheetFormatPr defaultRowHeight="13.8" x14ac:dyDescent="0.25"/>
  <cols>
    <col min="1" max="1" width="8.44140625" style="67" bestFit="1" customWidth="1"/>
    <col min="2" max="2" width="7.109375" style="67" bestFit="1" customWidth="1"/>
    <col min="3" max="4" width="9" style="67" bestFit="1" customWidth="1"/>
    <col min="5" max="6" width="8.88671875" style="67"/>
    <col min="7" max="7" width="4.33203125" style="67" bestFit="1" customWidth="1"/>
    <col min="8" max="8" width="6.109375" style="67" bestFit="1" customWidth="1"/>
    <col min="9" max="9" width="8.6640625" style="67" bestFit="1" customWidth="1"/>
    <col min="10" max="10" width="4.33203125" style="67" bestFit="1" customWidth="1"/>
    <col min="11" max="11" width="7.33203125" style="67" bestFit="1" customWidth="1"/>
    <col min="12" max="12" width="8.6640625" style="67" bestFit="1" customWidth="1"/>
    <col min="13" max="13" width="5.88671875" style="67" bestFit="1" customWidth="1"/>
    <col min="14" max="15" width="7.33203125" style="67" bestFit="1" customWidth="1"/>
    <col min="16" max="16" width="8.33203125" style="67" bestFit="1" customWidth="1"/>
    <col min="17" max="17" width="23.6640625" style="67" customWidth="1"/>
    <col min="18" max="19" width="5.109375" style="67" bestFit="1" customWidth="1"/>
    <col min="20" max="20" width="6.109375" style="67" bestFit="1" customWidth="1"/>
    <col min="21" max="21" width="8.88671875" style="67"/>
  </cols>
  <sheetData>
    <row r="1" spans="1:21" ht="46.8" x14ac:dyDescent="0.25">
      <c r="A1" s="44" t="s">
        <v>406</v>
      </c>
      <c r="B1" s="42" t="s">
        <v>196</v>
      </c>
      <c r="C1" s="43" t="s">
        <v>384</v>
      </c>
      <c r="D1" s="41" t="s">
        <v>385</v>
      </c>
      <c r="E1" s="43" t="s">
        <v>386</v>
      </c>
      <c r="F1" s="41" t="s">
        <v>387</v>
      </c>
      <c r="G1" s="43" t="s">
        <v>375</v>
      </c>
      <c r="H1" s="43" t="s">
        <v>376</v>
      </c>
      <c r="I1" s="41" t="s">
        <v>379</v>
      </c>
      <c r="J1" s="43" t="s">
        <v>377</v>
      </c>
      <c r="K1" s="43" t="s">
        <v>380</v>
      </c>
      <c r="L1" s="41" t="s">
        <v>381</v>
      </c>
      <c r="M1" s="43" t="s">
        <v>382</v>
      </c>
      <c r="N1" s="43" t="s">
        <v>383</v>
      </c>
      <c r="O1" s="44" t="s">
        <v>354</v>
      </c>
      <c r="P1" s="44" t="s">
        <v>199</v>
      </c>
      <c r="Q1" s="63" t="s">
        <v>399</v>
      </c>
      <c r="R1" s="48" t="s">
        <v>375</v>
      </c>
      <c r="S1" s="49" t="s">
        <v>377</v>
      </c>
      <c r="T1" s="49" t="s">
        <v>17</v>
      </c>
      <c r="U1" s="12"/>
    </row>
    <row r="2" spans="1:21" x14ac:dyDescent="0.25">
      <c r="A2" s="45" t="s">
        <v>22</v>
      </c>
      <c r="B2" s="67">
        <v>60</v>
      </c>
      <c r="C2" s="67">
        <v>30</v>
      </c>
      <c r="D2" s="14">
        <v>2</v>
      </c>
      <c r="E2" s="26">
        <v>5</v>
      </c>
      <c r="F2" s="14"/>
      <c r="G2" s="67">
        <f>VLOOKUP($A2,$A$14:$I$23,6,FALSE)</f>
        <v>5</v>
      </c>
      <c r="H2" s="54">
        <f>IF(G2=1,$G$12*$R$2,IF(G2=2,$G$12*$R$3,0))</f>
        <v>0</v>
      </c>
      <c r="I2" s="51">
        <v>-5</v>
      </c>
      <c r="J2" s="67">
        <f>VLOOKUP($A2,$A$14:$I$23,7,FALSE)</f>
        <v>8</v>
      </c>
      <c r="K2" s="54">
        <f>IF(J2=1,$G$12*$S$2,IF(J2=2,$G$12*$S$3,0))</f>
        <v>0</v>
      </c>
      <c r="L2" s="51">
        <v>4</v>
      </c>
      <c r="M2" s="67">
        <f>VLOOKUP($A2,$A$14:$I$23,9,FALSE)</f>
        <v>8</v>
      </c>
      <c r="N2" s="54">
        <f t="shared" ref="N2:N10" si="0">IF(M2=1,$G$12*$T$2,IF(M2=2,$G$12*$T$3,IF(M2=3,$G$12*$T$4,0)))</f>
        <v>0</v>
      </c>
      <c r="O2" s="40"/>
      <c r="P2" s="40">
        <f>H2+E2+F2-B2-C2-D2+I2+K2+L2+N2+O2</f>
        <v>-88</v>
      </c>
      <c r="Q2" s="64"/>
      <c r="R2" s="50">
        <v>0.1</v>
      </c>
      <c r="S2" s="47">
        <v>0.1</v>
      </c>
      <c r="T2" s="47">
        <v>0.45</v>
      </c>
    </row>
    <row r="3" spans="1:21" x14ac:dyDescent="0.25">
      <c r="A3" s="45" t="s">
        <v>10</v>
      </c>
      <c r="B3" s="67">
        <v>60</v>
      </c>
      <c r="C3" s="67">
        <v>14</v>
      </c>
      <c r="D3" s="14">
        <v>6</v>
      </c>
      <c r="E3" s="26"/>
      <c r="F3" s="14"/>
      <c r="G3" s="67">
        <f t="shared" ref="G3:G10" si="1">VLOOKUP($A3,$A$14:$I$23,6,FALSE)</f>
        <v>4</v>
      </c>
      <c r="H3" s="55">
        <f t="shared" ref="H3:H10" si="2">IF(G3=1,$G$12*$R$2,IF(G3=2,$G$12*$R$3,0))</f>
        <v>0</v>
      </c>
      <c r="I3" s="52">
        <v>-5</v>
      </c>
      <c r="J3" s="67">
        <f t="shared" ref="J3:J10" si="3">VLOOKUP($A3,$A$14:$I$23,7,FALSE)</f>
        <v>6</v>
      </c>
      <c r="K3" s="55">
        <f t="shared" ref="K3:K10" si="4">IF(J3=1,$G$12*$S$2,IF(J3=2,$G$12*$S$3,0))</f>
        <v>0</v>
      </c>
      <c r="L3" s="52">
        <v>-5</v>
      </c>
      <c r="M3" s="67">
        <f t="shared" ref="M3:M10" si="5">VLOOKUP($A3,$A$14:$I$23,9,FALSE)</f>
        <v>4</v>
      </c>
      <c r="N3" s="55">
        <f t="shared" si="0"/>
        <v>0</v>
      </c>
      <c r="O3" s="32"/>
      <c r="P3" s="32">
        <f t="shared" ref="P3:P10" si="6">H3+E3+F3-B3-C3-D3+I3+K3+L3+N3+O3</f>
        <v>-90</v>
      </c>
      <c r="Q3" s="65"/>
      <c r="R3" s="50">
        <v>0.05</v>
      </c>
      <c r="S3" s="47">
        <v>0.05</v>
      </c>
      <c r="T3" s="47">
        <v>0.15</v>
      </c>
    </row>
    <row r="4" spans="1:21" x14ac:dyDescent="0.25">
      <c r="A4" s="45" t="s">
        <v>158</v>
      </c>
      <c r="B4" s="67">
        <v>60</v>
      </c>
      <c r="C4" s="67">
        <v>14</v>
      </c>
      <c r="D4" s="14">
        <v>2</v>
      </c>
      <c r="E4" s="26"/>
      <c r="F4" s="14">
        <v>10</v>
      </c>
      <c r="G4" s="67">
        <f t="shared" si="1"/>
        <v>2</v>
      </c>
      <c r="H4" s="55">
        <f t="shared" si="2"/>
        <v>30.450000000000003</v>
      </c>
      <c r="I4" s="52">
        <v>-5</v>
      </c>
      <c r="J4" s="67">
        <f t="shared" si="3"/>
        <v>1</v>
      </c>
      <c r="K4" s="55">
        <f t="shared" si="4"/>
        <v>60.900000000000006</v>
      </c>
      <c r="L4" s="52">
        <v>4</v>
      </c>
      <c r="M4" s="67">
        <f t="shared" si="5"/>
        <v>2</v>
      </c>
      <c r="N4" s="55">
        <f t="shared" si="0"/>
        <v>91.35</v>
      </c>
      <c r="O4" s="32"/>
      <c r="P4" s="32">
        <f t="shared" si="6"/>
        <v>115.7</v>
      </c>
      <c r="Q4" s="65"/>
      <c r="R4" s="50">
        <v>0</v>
      </c>
      <c r="S4" s="47">
        <v>0</v>
      </c>
      <c r="T4" s="47">
        <v>0.1</v>
      </c>
    </row>
    <row r="5" spans="1:21" x14ac:dyDescent="0.25">
      <c r="A5" s="45" t="s">
        <v>19</v>
      </c>
      <c r="B5" s="67">
        <v>60</v>
      </c>
      <c r="C5" s="67">
        <v>10</v>
      </c>
      <c r="D5" s="14">
        <v>8</v>
      </c>
      <c r="E5" s="26">
        <v>5</v>
      </c>
      <c r="F5" s="14"/>
      <c r="G5" s="67">
        <f t="shared" si="1"/>
        <v>7</v>
      </c>
      <c r="H5" s="55">
        <f t="shared" si="2"/>
        <v>0</v>
      </c>
      <c r="I5" s="30">
        <v>17.5</v>
      </c>
      <c r="J5" s="67">
        <f t="shared" si="3"/>
        <v>3</v>
      </c>
      <c r="K5" s="55">
        <f t="shared" si="4"/>
        <v>0</v>
      </c>
      <c r="L5" s="52">
        <v>4</v>
      </c>
      <c r="M5" s="67">
        <f t="shared" si="5"/>
        <v>5</v>
      </c>
      <c r="N5" s="55">
        <f t="shared" si="0"/>
        <v>0</v>
      </c>
      <c r="O5" s="32"/>
      <c r="P5" s="32">
        <f t="shared" si="6"/>
        <v>-51.5</v>
      </c>
      <c r="Q5" s="65"/>
      <c r="R5" s="25"/>
    </row>
    <row r="6" spans="1:21" x14ac:dyDescent="0.25">
      <c r="A6" s="45" t="s">
        <v>24</v>
      </c>
      <c r="B6" s="67">
        <v>60</v>
      </c>
      <c r="C6" s="67">
        <v>14</v>
      </c>
      <c r="D6" s="14">
        <v>6</v>
      </c>
      <c r="E6" s="26">
        <v>5</v>
      </c>
      <c r="F6" s="14">
        <v>5</v>
      </c>
      <c r="G6" s="67">
        <f t="shared" si="1"/>
        <v>8</v>
      </c>
      <c r="H6" s="55">
        <f t="shared" si="2"/>
        <v>0</v>
      </c>
      <c r="I6" s="30">
        <v>17.5</v>
      </c>
      <c r="J6" s="67">
        <f t="shared" si="3"/>
        <v>5</v>
      </c>
      <c r="K6" s="55">
        <f t="shared" si="4"/>
        <v>0</v>
      </c>
      <c r="L6" s="52">
        <v>-5</v>
      </c>
      <c r="M6" s="67">
        <f t="shared" si="5"/>
        <v>6</v>
      </c>
      <c r="N6" s="55">
        <f t="shared" si="0"/>
        <v>0</v>
      </c>
      <c r="O6" s="32"/>
      <c r="P6" s="32">
        <f t="shared" si="6"/>
        <v>-57.5</v>
      </c>
      <c r="Q6" s="65"/>
      <c r="R6" s="35"/>
    </row>
    <row r="7" spans="1:21" x14ac:dyDescent="0.25">
      <c r="A7" s="45" t="s">
        <v>14</v>
      </c>
      <c r="B7" s="67">
        <v>60</v>
      </c>
      <c r="C7" s="67">
        <v>8</v>
      </c>
      <c r="D7" s="14">
        <v>4</v>
      </c>
      <c r="E7" s="26">
        <v>5</v>
      </c>
      <c r="F7" s="14">
        <v>10</v>
      </c>
      <c r="G7" s="67">
        <f t="shared" si="1"/>
        <v>3</v>
      </c>
      <c r="H7" s="55">
        <f t="shared" si="2"/>
        <v>0</v>
      </c>
      <c r="I7" s="52">
        <v>-5</v>
      </c>
      <c r="J7" s="67">
        <f t="shared" si="3"/>
        <v>2</v>
      </c>
      <c r="K7" s="55">
        <f t="shared" si="4"/>
        <v>30.450000000000003</v>
      </c>
      <c r="L7" s="52">
        <v>-5</v>
      </c>
      <c r="M7" s="67">
        <f t="shared" si="5"/>
        <v>3</v>
      </c>
      <c r="N7" s="55">
        <f t="shared" si="0"/>
        <v>60.900000000000006</v>
      </c>
      <c r="O7" s="32"/>
      <c r="P7" s="32">
        <f t="shared" si="6"/>
        <v>24.350000000000009</v>
      </c>
      <c r="Q7" s="65"/>
      <c r="R7" s="25"/>
    </row>
    <row r="8" spans="1:21" x14ac:dyDescent="0.25">
      <c r="A8" s="45" t="s">
        <v>153</v>
      </c>
      <c r="B8" s="67">
        <v>60</v>
      </c>
      <c r="C8" s="67">
        <v>12</v>
      </c>
      <c r="D8" s="14">
        <v>4</v>
      </c>
      <c r="E8" s="26"/>
      <c r="F8" s="14"/>
      <c r="G8" s="67">
        <f t="shared" si="1"/>
        <v>9</v>
      </c>
      <c r="H8" s="55">
        <f t="shared" si="2"/>
        <v>0</v>
      </c>
      <c r="I8" s="52">
        <v>-5</v>
      </c>
      <c r="J8" s="67">
        <f t="shared" si="3"/>
        <v>9</v>
      </c>
      <c r="K8" s="55">
        <f t="shared" si="4"/>
        <v>0</v>
      </c>
      <c r="L8" s="52">
        <v>-5</v>
      </c>
      <c r="M8" s="67">
        <f t="shared" si="5"/>
        <v>9</v>
      </c>
      <c r="N8" s="55">
        <f t="shared" si="0"/>
        <v>0</v>
      </c>
      <c r="O8" s="32"/>
      <c r="P8" s="32">
        <f t="shared" si="6"/>
        <v>-86</v>
      </c>
      <c r="Q8" s="65"/>
      <c r="R8" s="35"/>
    </row>
    <row r="9" spans="1:21" x14ac:dyDescent="0.25">
      <c r="A9" s="45" t="s">
        <v>293</v>
      </c>
      <c r="B9" s="26">
        <v>60</v>
      </c>
      <c r="C9" s="26">
        <v>8</v>
      </c>
      <c r="D9" s="14">
        <v>4</v>
      </c>
      <c r="E9" s="26">
        <v>25</v>
      </c>
      <c r="F9" s="14">
        <v>10</v>
      </c>
      <c r="G9" s="26">
        <f t="shared" si="1"/>
        <v>1</v>
      </c>
      <c r="H9" s="55">
        <f t="shared" si="2"/>
        <v>60.900000000000006</v>
      </c>
      <c r="I9" s="52">
        <v>-5</v>
      </c>
      <c r="J9" s="26">
        <f t="shared" si="3"/>
        <v>4</v>
      </c>
      <c r="K9" s="55">
        <f t="shared" si="4"/>
        <v>0</v>
      </c>
      <c r="L9" s="52">
        <v>4</v>
      </c>
      <c r="M9" s="26">
        <f t="shared" si="5"/>
        <v>1</v>
      </c>
      <c r="N9" s="55">
        <f t="shared" si="0"/>
        <v>274.05</v>
      </c>
      <c r="O9" s="32"/>
      <c r="P9" s="32">
        <f t="shared" si="6"/>
        <v>296.95000000000005</v>
      </c>
      <c r="Q9" s="65"/>
      <c r="R9" s="35"/>
    </row>
    <row r="10" spans="1:21" x14ac:dyDescent="0.25">
      <c r="A10" s="46" t="s">
        <v>32</v>
      </c>
      <c r="B10" s="13">
        <v>60</v>
      </c>
      <c r="C10" s="13">
        <v>6</v>
      </c>
      <c r="D10" s="15">
        <v>2</v>
      </c>
      <c r="E10" s="13">
        <v>5</v>
      </c>
      <c r="F10" s="15"/>
      <c r="G10" s="13">
        <f t="shared" si="1"/>
        <v>6</v>
      </c>
      <c r="H10" s="56">
        <f t="shared" si="2"/>
        <v>0</v>
      </c>
      <c r="I10" s="53">
        <v>-5</v>
      </c>
      <c r="J10" s="13">
        <f t="shared" si="3"/>
        <v>7</v>
      </c>
      <c r="K10" s="56">
        <f t="shared" si="4"/>
        <v>0</v>
      </c>
      <c r="L10" s="53">
        <v>4</v>
      </c>
      <c r="M10" s="13">
        <f t="shared" si="5"/>
        <v>7</v>
      </c>
      <c r="N10" s="56">
        <f t="shared" si="0"/>
        <v>0</v>
      </c>
      <c r="O10" s="33"/>
      <c r="P10" s="33">
        <f t="shared" si="6"/>
        <v>-64</v>
      </c>
      <c r="Q10" s="66"/>
      <c r="R10" s="35"/>
    </row>
    <row r="11" spans="1:21" x14ac:dyDescent="0.25">
      <c r="B11" s="39">
        <f>SUM(B2:B10)</f>
        <v>540</v>
      </c>
      <c r="C11" s="13">
        <f>SUM(C2:C10)</f>
        <v>116</v>
      </c>
      <c r="D11" s="15">
        <f>SUM(D2:D10)</f>
        <v>38</v>
      </c>
      <c r="E11" s="13">
        <f>SUM(E2:E10)</f>
        <v>50</v>
      </c>
      <c r="F11" s="15">
        <f>SUM(F2:F10)</f>
        <v>35</v>
      </c>
      <c r="G11" s="26"/>
      <c r="H11" s="26"/>
      <c r="I11" s="31">
        <f>SUM(I2:I10)</f>
        <v>0</v>
      </c>
      <c r="J11" s="26"/>
      <c r="K11" s="26"/>
      <c r="L11" s="31">
        <f>SUM(L2:L10)</f>
        <v>0</v>
      </c>
      <c r="M11" s="26"/>
      <c r="N11" s="26"/>
      <c r="O11" s="26"/>
      <c r="P11" s="31">
        <f>SUM(P2:P10)</f>
        <v>0</v>
      </c>
      <c r="Q11" s="31"/>
    </row>
    <row r="12" spans="1:21" x14ac:dyDescent="0.25">
      <c r="B12" s="96">
        <f>SUM(B11:D11)</f>
        <v>694</v>
      </c>
      <c r="C12" s="97"/>
      <c r="D12" s="98"/>
      <c r="E12" s="96">
        <f>SUM(E11:F11)</f>
        <v>85</v>
      </c>
      <c r="F12" s="98"/>
      <c r="G12" s="99">
        <f>B12-E12</f>
        <v>609</v>
      </c>
      <c r="H12" s="100"/>
    </row>
    <row r="14" spans="1:21" ht="14.4" x14ac:dyDescent="0.25">
      <c r="A14" s="58" t="s">
        <v>388</v>
      </c>
      <c r="B14" s="58" t="s">
        <v>375</v>
      </c>
      <c r="C14" s="58" t="s">
        <v>17</v>
      </c>
      <c r="D14" s="58" t="s">
        <v>377</v>
      </c>
      <c r="F14" s="67" t="s">
        <v>389</v>
      </c>
      <c r="G14" s="95" t="s">
        <v>390</v>
      </c>
      <c r="H14" s="95"/>
      <c r="I14" s="67" t="s">
        <v>391</v>
      </c>
    </row>
    <row r="15" spans="1:21" x14ac:dyDescent="0.25">
      <c r="A15" s="59" t="s">
        <v>293</v>
      </c>
      <c r="B15" s="60">
        <v>1174.2</v>
      </c>
      <c r="C15" s="61">
        <v>1864.2</v>
      </c>
      <c r="D15" s="60">
        <f t="shared" ref="D15:D23" si="7">C15-B15</f>
        <v>690</v>
      </c>
      <c r="F15" s="67">
        <f>_xlfn.RANK.EQ($B15,$B$15:$B$23,0)</f>
        <v>1</v>
      </c>
      <c r="G15" s="95">
        <f>_xlfn.RANK.EQ($D15,$D$15:$D$23,0)</f>
        <v>4</v>
      </c>
      <c r="H15" s="95"/>
      <c r="I15" s="67">
        <f>_xlfn.RANK.EQ($C15,$C$15:$C$23,0)</f>
        <v>1</v>
      </c>
    </row>
    <row r="16" spans="1:21" x14ac:dyDescent="0.25">
      <c r="A16" s="59" t="s">
        <v>158</v>
      </c>
      <c r="B16" s="60">
        <v>1088.8</v>
      </c>
      <c r="C16" s="61">
        <v>1846.7</v>
      </c>
      <c r="D16" s="60">
        <f t="shared" si="7"/>
        <v>757.90000000000009</v>
      </c>
      <c r="F16" s="67">
        <f t="shared" ref="F16:F23" si="8">_xlfn.RANK.EQ($B16,$B$15:$B$23,0)</f>
        <v>2</v>
      </c>
      <c r="G16" s="95">
        <f t="shared" ref="G16:G23" si="9">_xlfn.RANK.EQ($D16,$D$15:$D$23,0)</f>
        <v>1</v>
      </c>
      <c r="H16" s="95"/>
      <c r="I16" s="67">
        <f t="shared" ref="I16:I23" si="10">_xlfn.RANK.EQ($C16,$C$15:$C$23,0)</f>
        <v>2</v>
      </c>
    </row>
    <row r="17" spans="1:9" x14ac:dyDescent="0.25">
      <c r="A17" s="59" t="s">
        <v>14</v>
      </c>
      <c r="B17" s="60">
        <v>1079.0999999999999</v>
      </c>
      <c r="C17" s="61">
        <v>1834.9</v>
      </c>
      <c r="D17" s="60">
        <f t="shared" si="7"/>
        <v>755.80000000000018</v>
      </c>
      <c r="F17" s="67">
        <f t="shared" si="8"/>
        <v>3</v>
      </c>
      <c r="G17" s="95">
        <f t="shared" si="9"/>
        <v>2</v>
      </c>
      <c r="H17" s="95"/>
      <c r="I17" s="67">
        <f t="shared" si="10"/>
        <v>3</v>
      </c>
    </row>
    <row r="18" spans="1:9" x14ac:dyDescent="0.25">
      <c r="A18" s="59" t="s">
        <v>10</v>
      </c>
      <c r="B18" s="60">
        <v>1059</v>
      </c>
      <c r="C18" s="61">
        <v>1720.7</v>
      </c>
      <c r="D18" s="60">
        <f t="shared" si="7"/>
        <v>661.7</v>
      </c>
      <c r="F18" s="67">
        <f t="shared" si="8"/>
        <v>4</v>
      </c>
      <c r="G18" s="95">
        <f t="shared" si="9"/>
        <v>6</v>
      </c>
      <c r="H18" s="95"/>
      <c r="I18" s="67">
        <f t="shared" si="10"/>
        <v>4</v>
      </c>
    </row>
    <row r="19" spans="1:9" x14ac:dyDescent="0.25">
      <c r="A19" s="59" t="s">
        <v>19</v>
      </c>
      <c r="B19" s="60">
        <v>949.4</v>
      </c>
      <c r="C19" s="61">
        <v>1651.6</v>
      </c>
      <c r="D19" s="60">
        <f t="shared" si="7"/>
        <v>702.19999999999993</v>
      </c>
      <c r="F19" s="67">
        <f t="shared" si="8"/>
        <v>7</v>
      </c>
      <c r="G19" s="95">
        <f t="shared" si="9"/>
        <v>3</v>
      </c>
      <c r="H19" s="95"/>
      <c r="I19" s="67">
        <f t="shared" si="10"/>
        <v>5</v>
      </c>
    </row>
    <row r="20" spans="1:9" x14ac:dyDescent="0.25">
      <c r="A20" s="59" t="s">
        <v>24</v>
      </c>
      <c r="B20" s="60">
        <v>938.1</v>
      </c>
      <c r="C20" s="61">
        <v>1614.2</v>
      </c>
      <c r="D20" s="60">
        <f t="shared" si="7"/>
        <v>676.1</v>
      </c>
      <c r="F20" s="67">
        <f t="shared" si="8"/>
        <v>8</v>
      </c>
      <c r="G20" s="95">
        <f t="shared" si="9"/>
        <v>5</v>
      </c>
      <c r="H20" s="95"/>
      <c r="I20" s="67">
        <f t="shared" si="10"/>
        <v>6</v>
      </c>
    </row>
    <row r="21" spans="1:9" x14ac:dyDescent="0.25">
      <c r="A21" s="59" t="s">
        <v>32</v>
      </c>
      <c r="B21" s="60">
        <v>955.8</v>
      </c>
      <c r="C21" s="61">
        <v>1608</v>
      </c>
      <c r="D21" s="60">
        <f t="shared" si="7"/>
        <v>652.20000000000005</v>
      </c>
      <c r="F21" s="67">
        <f t="shared" si="8"/>
        <v>6</v>
      </c>
      <c r="G21" s="95">
        <f t="shared" si="9"/>
        <v>7</v>
      </c>
      <c r="H21" s="95"/>
      <c r="I21" s="67">
        <f t="shared" si="10"/>
        <v>7</v>
      </c>
    </row>
    <row r="22" spans="1:9" x14ac:dyDescent="0.25">
      <c r="A22" s="59" t="s">
        <v>22</v>
      </c>
      <c r="B22" s="60">
        <v>1006.6</v>
      </c>
      <c r="C22" s="61">
        <v>1582.9</v>
      </c>
      <c r="D22" s="60">
        <f t="shared" si="7"/>
        <v>576.30000000000007</v>
      </c>
      <c r="F22" s="67">
        <f t="shared" si="8"/>
        <v>5</v>
      </c>
      <c r="G22" s="95">
        <f t="shared" si="9"/>
        <v>8</v>
      </c>
      <c r="H22" s="95"/>
      <c r="I22" s="67">
        <f t="shared" si="10"/>
        <v>8</v>
      </c>
    </row>
    <row r="23" spans="1:9" x14ac:dyDescent="0.25">
      <c r="A23" s="59" t="s">
        <v>153</v>
      </c>
      <c r="B23" s="60">
        <v>918.6</v>
      </c>
      <c r="C23" s="61">
        <v>1483.3</v>
      </c>
      <c r="D23" s="60">
        <f t="shared" si="7"/>
        <v>564.69999999999993</v>
      </c>
      <c r="F23" s="67">
        <f t="shared" si="8"/>
        <v>9</v>
      </c>
      <c r="G23" s="95">
        <f t="shared" si="9"/>
        <v>9</v>
      </c>
      <c r="H23" s="95"/>
      <c r="I23" s="67">
        <f t="shared" si="10"/>
        <v>9</v>
      </c>
    </row>
  </sheetData>
  <sortState ref="A15:D23">
    <sortCondition descending="1" ref="C15:C23"/>
  </sortState>
  <mergeCells count="13">
    <mergeCell ref="G23:H23"/>
    <mergeCell ref="G17:H17"/>
    <mergeCell ref="G18:H18"/>
    <mergeCell ref="G19:H19"/>
    <mergeCell ref="G20:H20"/>
    <mergeCell ref="G21:H21"/>
    <mergeCell ref="G22:H22"/>
    <mergeCell ref="G16:H16"/>
    <mergeCell ref="B12:D12"/>
    <mergeCell ref="E12:F12"/>
    <mergeCell ref="G12:H12"/>
    <mergeCell ref="G14:H14"/>
    <mergeCell ref="G15:H15"/>
  </mergeCells>
  <conditionalFormatting sqref="P2:P10">
    <cfRule type="cellIs" dxfId="72" priority="5" stopIfTrue="1" operator="greaterThan">
      <formula>0</formula>
    </cfRule>
    <cfRule type="cellIs" dxfId="71" priority="6" stopIfTrue="1" operator="lessThan">
      <formula>0</formula>
    </cfRule>
  </conditionalFormatting>
  <conditionalFormatting sqref="I2:I10 O2:O10">
    <cfRule type="cellIs" dxfId="70" priority="3" stopIfTrue="1" operator="greaterThan">
      <formula>0</formula>
    </cfRule>
    <cfRule type="cellIs" dxfId="69" priority="4" stopIfTrue="1" operator="lessThan">
      <formula>0</formula>
    </cfRule>
  </conditionalFormatting>
  <conditionalFormatting sqref="L2:L10">
    <cfRule type="cellIs" dxfId="68" priority="1" stopIfTrue="1" operator="greaterThan">
      <formula>0</formula>
    </cfRule>
    <cfRule type="cellIs" dxfId="67" priority="2" stopIfTrue="1" operator="lessThan">
      <formula>0</formula>
    </cfRule>
  </conditionalFormatting>
  <pageMargins left="0.75" right="0.75" top="1" bottom="1" header="0.5" footer="0.5"/>
  <pageSetup orientation="landscape" r:id="rId1"/>
  <headerFooter alignWithMargins="0">
    <oddFooter>&amp;L&amp;F, &amp;A&amp;CPrinted: &amp;D, &amp;T&amp;RWHH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"/>
  <sheetViews>
    <sheetView tabSelected="1" workbookViewId="0"/>
  </sheetViews>
  <sheetFormatPr defaultRowHeight="13.8" x14ac:dyDescent="0.25"/>
  <cols>
    <col min="1" max="1" width="9.109375" style="86"/>
    <col min="2" max="2" width="7.109375" style="86" bestFit="1" customWidth="1"/>
    <col min="3" max="3" width="9" style="86" bestFit="1" customWidth="1"/>
    <col min="4" max="4" width="9.109375" style="86"/>
    <col min="5" max="5" width="8" style="86" bestFit="1" customWidth="1"/>
    <col min="6" max="7" width="9.109375" style="86"/>
    <col min="8" max="8" width="7.33203125" style="86" bestFit="1" customWidth="1"/>
    <col min="9" max="9" width="8.33203125" style="86" bestFit="1" customWidth="1"/>
    <col min="10" max="10" width="7.44140625" style="86" customWidth="1"/>
    <col min="11" max="11" width="10" style="86" bestFit="1" customWidth="1"/>
    <col min="12" max="13" width="9.109375" style="86"/>
  </cols>
  <sheetData>
    <row r="1" spans="1:13" ht="31.2" x14ac:dyDescent="0.25">
      <c r="A1" s="44" t="s">
        <v>411</v>
      </c>
      <c r="B1" s="42" t="s">
        <v>196</v>
      </c>
      <c r="C1" s="43" t="s">
        <v>333</v>
      </c>
      <c r="D1" s="43" t="s">
        <v>198</v>
      </c>
      <c r="E1" s="43" t="s">
        <v>4</v>
      </c>
      <c r="F1" s="41" t="s">
        <v>200</v>
      </c>
      <c r="G1" s="44" t="s">
        <v>353</v>
      </c>
      <c r="H1" s="44" t="s">
        <v>412</v>
      </c>
      <c r="I1" s="44" t="s">
        <v>199</v>
      </c>
      <c r="J1" s="12"/>
      <c r="K1" s="12"/>
      <c r="L1" s="12"/>
      <c r="M1" s="12"/>
    </row>
    <row r="2" spans="1:13" x14ac:dyDescent="0.25">
      <c r="A2" s="45" t="s">
        <v>22</v>
      </c>
      <c r="B2" s="86">
        <v>60</v>
      </c>
      <c r="C2" s="86">
        <v>24</v>
      </c>
      <c r="D2" s="86">
        <v>10</v>
      </c>
      <c r="E2" s="86">
        <v>1</v>
      </c>
      <c r="F2" s="29">
        <f>J2*$D$12</f>
        <v>387</v>
      </c>
      <c r="G2" s="40">
        <v>10</v>
      </c>
      <c r="H2" s="40">
        <v>30</v>
      </c>
      <c r="I2" s="31">
        <f>F2+D2-B2-C2+G2+H2</f>
        <v>353</v>
      </c>
      <c r="J2" s="22">
        <v>0.6</v>
      </c>
      <c r="K2" s="25"/>
    </row>
    <row r="3" spans="1:13" x14ac:dyDescent="0.25">
      <c r="A3" s="45" t="s">
        <v>153</v>
      </c>
      <c r="B3" s="86">
        <v>60</v>
      </c>
      <c r="C3" s="86">
        <v>26</v>
      </c>
      <c r="D3" s="86">
        <v>20</v>
      </c>
      <c r="E3" s="86">
        <v>2</v>
      </c>
      <c r="F3" s="30">
        <f>J3*$D$12</f>
        <v>161.25</v>
      </c>
      <c r="G3" s="32">
        <v>-5</v>
      </c>
      <c r="H3" s="32">
        <v>0</v>
      </c>
      <c r="I3" s="31">
        <f t="shared" ref="I3:I10" si="0">F3+D3-B3-C3+G3+H3</f>
        <v>90.25</v>
      </c>
      <c r="J3" s="23">
        <v>0.25</v>
      </c>
    </row>
    <row r="4" spans="1:13" x14ac:dyDescent="0.25">
      <c r="A4" s="45" t="s">
        <v>14</v>
      </c>
      <c r="B4" s="86">
        <v>60</v>
      </c>
      <c r="C4" s="86">
        <v>22</v>
      </c>
      <c r="D4" s="86">
        <v>10</v>
      </c>
      <c r="E4" s="86">
        <v>3</v>
      </c>
      <c r="F4" s="30">
        <f>J4*$D$12</f>
        <v>96.75</v>
      </c>
      <c r="G4" s="32">
        <v>-5</v>
      </c>
      <c r="H4" s="32">
        <v>-10</v>
      </c>
      <c r="I4" s="31">
        <f t="shared" si="0"/>
        <v>9.75</v>
      </c>
      <c r="J4" s="24">
        <v>0.15</v>
      </c>
      <c r="K4" s="25"/>
    </row>
    <row r="5" spans="1:13" x14ac:dyDescent="0.25">
      <c r="A5" s="45" t="s">
        <v>24</v>
      </c>
      <c r="B5" s="86">
        <v>60</v>
      </c>
      <c r="C5" s="86">
        <v>26</v>
      </c>
      <c r="D5" s="86">
        <v>20</v>
      </c>
      <c r="E5" s="86">
        <v>4</v>
      </c>
      <c r="F5" s="27">
        <v>0</v>
      </c>
      <c r="G5" s="32">
        <v>-5</v>
      </c>
      <c r="H5" s="32">
        <v>-10</v>
      </c>
      <c r="I5" s="32">
        <f t="shared" si="0"/>
        <v>-81</v>
      </c>
      <c r="J5" s="25" t="s">
        <v>366</v>
      </c>
    </row>
    <row r="6" spans="1:13" x14ac:dyDescent="0.25">
      <c r="A6" s="45" t="s">
        <v>19</v>
      </c>
      <c r="B6" s="86">
        <v>60</v>
      </c>
      <c r="C6" s="86">
        <v>22</v>
      </c>
      <c r="D6" s="86">
        <v>10</v>
      </c>
      <c r="E6" s="86">
        <v>5</v>
      </c>
      <c r="F6" s="27">
        <v>0</v>
      </c>
      <c r="G6" s="32">
        <v>-5</v>
      </c>
      <c r="H6" s="32">
        <v>-10</v>
      </c>
      <c r="I6" s="32">
        <f>F6+D6-B6-C6+G6+H6</f>
        <v>-87</v>
      </c>
      <c r="J6" s="25" t="s">
        <v>370</v>
      </c>
    </row>
    <row r="7" spans="1:13" x14ac:dyDescent="0.25">
      <c r="A7" s="45" t="s">
        <v>10</v>
      </c>
      <c r="B7" s="86">
        <v>60</v>
      </c>
      <c r="C7" s="86">
        <v>23</v>
      </c>
      <c r="D7" s="86">
        <v>5</v>
      </c>
      <c r="E7" s="86">
        <v>6</v>
      </c>
      <c r="F7" s="27">
        <v>0</v>
      </c>
      <c r="G7" s="32">
        <v>-5</v>
      </c>
      <c r="H7" s="32">
        <v>-10</v>
      </c>
      <c r="I7" s="32">
        <f t="shared" si="0"/>
        <v>-93</v>
      </c>
      <c r="J7" s="93" t="s">
        <v>419</v>
      </c>
      <c r="K7" s="94" t="s">
        <v>420</v>
      </c>
    </row>
    <row r="8" spans="1:13" x14ac:dyDescent="0.25">
      <c r="A8" s="45" t="s">
        <v>32</v>
      </c>
      <c r="B8" s="86">
        <v>60</v>
      </c>
      <c r="C8" s="86">
        <v>14</v>
      </c>
      <c r="D8" s="86">
        <v>5</v>
      </c>
      <c r="E8" s="86">
        <v>7</v>
      </c>
      <c r="F8" s="27">
        <v>0</v>
      </c>
      <c r="G8" s="32">
        <v>-5</v>
      </c>
      <c r="H8" s="32">
        <v>-10</v>
      </c>
      <c r="I8" s="32">
        <f>F8+D8-B8-C8+G8+H8</f>
        <v>-84</v>
      </c>
      <c r="J8" s="93" t="s">
        <v>417</v>
      </c>
    </row>
    <row r="9" spans="1:13" x14ac:dyDescent="0.25">
      <c r="A9" s="45" t="s">
        <v>158</v>
      </c>
      <c r="B9" s="26">
        <v>60</v>
      </c>
      <c r="C9" s="26">
        <v>14</v>
      </c>
      <c r="D9" s="26">
        <v>5</v>
      </c>
      <c r="E9" s="26">
        <v>8</v>
      </c>
      <c r="F9" s="27">
        <v>0</v>
      </c>
      <c r="G9" s="32">
        <v>10</v>
      </c>
      <c r="H9" s="32">
        <v>30</v>
      </c>
      <c r="I9" s="32">
        <f t="shared" si="0"/>
        <v>-29</v>
      </c>
      <c r="J9" s="93" t="s">
        <v>418</v>
      </c>
    </row>
    <row r="10" spans="1:13" x14ac:dyDescent="0.25">
      <c r="A10" s="46" t="s">
        <v>293</v>
      </c>
      <c r="B10" s="13">
        <v>60</v>
      </c>
      <c r="C10" s="13">
        <v>19</v>
      </c>
      <c r="D10" s="13"/>
      <c r="E10" s="13">
        <v>9</v>
      </c>
      <c r="F10" s="28">
        <v>0</v>
      </c>
      <c r="G10" s="33">
        <v>10</v>
      </c>
      <c r="H10" s="33">
        <v>-10</v>
      </c>
      <c r="I10" s="33">
        <f t="shared" si="0"/>
        <v>-79</v>
      </c>
      <c r="J10" s="93" t="s">
        <v>421</v>
      </c>
      <c r="K10" s="94" t="s">
        <v>422</v>
      </c>
    </row>
    <row r="11" spans="1:13" x14ac:dyDescent="0.25">
      <c r="B11" s="39">
        <f>SUM(B2:B10)</f>
        <v>540</v>
      </c>
      <c r="C11" s="13">
        <f>SUM(C2:C10)</f>
        <v>190</v>
      </c>
      <c r="D11" s="15">
        <f>SUM(D2:D10)</f>
        <v>85</v>
      </c>
      <c r="E11" s="26"/>
      <c r="F11" s="26"/>
      <c r="G11" s="26"/>
      <c r="H11" s="26"/>
      <c r="I11" s="31">
        <f>SUM(I2:I10)</f>
        <v>0</v>
      </c>
    </row>
    <row r="12" spans="1:13" x14ac:dyDescent="0.25">
      <c r="B12" s="95">
        <f>SUM(B11:C11)</f>
        <v>730</v>
      </c>
      <c r="C12" s="95"/>
      <c r="D12" s="86">
        <f>B12-D11</f>
        <v>645</v>
      </c>
    </row>
  </sheetData>
  <mergeCells count="1">
    <mergeCell ref="B12:C12"/>
  </mergeCells>
  <conditionalFormatting sqref="I2:I5 G6:I10">
    <cfRule type="cellIs" dxfId="66" priority="3" stopIfTrue="1" operator="greaterThan">
      <formula>0</formula>
    </cfRule>
    <cfRule type="cellIs" dxfId="65" priority="4" stopIfTrue="1" operator="lessThan">
      <formula>0</formula>
    </cfRule>
  </conditionalFormatting>
  <conditionalFormatting sqref="G2:H5">
    <cfRule type="cellIs" dxfId="64" priority="1" stopIfTrue="1" operator="greaterThan">
      <formula>0</formula>
    </cfRule>
    <cfRule type="cellIs" dxfId="63" priority="2" stopIfTrue="1" operator="lessThan">
      <formula>0</formula>
    </cfRule>
  </conditionalFormatting>
  <pageMargins left="0.75" right="0.75" top="1" bottom="1" header="0.5" footer="0.5"/>
  <pageSetup orientation="landscape" r:id="rId1"/>
  <headerFooter alignWithMargins="0">
    <oddFooter>&amp;L&amp;F, &amp;A&amp;CPrinted: &amp;D, &amp;T&amp;RWHH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90"/>
  <sheetViews>
    <sheetView workbookViewId="0">
      <pane ySplit="1" topLeftCell="A164" activePane="bottomLeft" state="frozen"/>
      <selection pane="bottomLeft" activeCell="F191" sqref="F191"/>
    </sheetView>
  </sheetViews>
  <sheetFormatPr defaultRowHeight="13.2" x14ac:dyDescent="0.25"/>
  <cols>
    <col min="1" max="1" width="5.109375" style="1" customWidth="1"/>
    <col min="2" max="2" width="23.44140625" style="1" bestFit="1" customWidth="1"/>
    <col min="3" max="3" width="7.5546875" style="1" bestFit="1" customWidth="1"/>
    <col min="4" max="4" width="9.109375" style="1"/>
    <col min="5" max="7" width="6.44140625" style="1" customWidth="1"/>
    <col min="8" max="8" width="14.6640625" style="1" customWidth="1"/>
    <col min="9" max="9" width="4.6640625" style="1" customWidth="1"/>
    <col min="10" max="10" width="14.6640625" style="1" customWidth="1"/>
    <col min="11" max="11" width="4.6640625" style="1" customWidth="1"/>
    <col min="12" max="12" width="14.6640625" style="1" customWidth="1"/>
    <col min="13" max="13" width="4.6640625" style="1" customWidth="1"/>
    <col min="14" max="14" width="8.33203125" style="1" customWidth="1"/>
  </cols>
  <sheetData>
    <row r="1" spans="1:14" ht="23.1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392</v>
      </c>
      <c r="G1" s="9" t="s">
        <v>271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263</v>
      </c>
      <c r="M1" s="5" t="s">
        <v>264</v>
      </c>
      <c r="N1" s="9" t="s">
        <v>129</v>
      </c>
    </row>
    <row r="2" spans="1:14" x14ac:dyDescent="0.25">
      <c r="A2" s="1">
        <v>1995</v>
      </c>
      <c r="B2" s="1" t="s">
        <v>9</v>
      </c>
      <c r="C2" s="1" t="s">
        <v>10</v>
      </c>
      <c r="D2" s="6">
        <v>825</v>
      </c>
      <c r="E2" s="1">
        <v>1</v>
      </c>
      <c r="H2" s="34" t="s">
        <v>11</v>
      </c>
      <c r="I2" s="34">
        <v>262</v>
      </c>
      <c r="J2" s="1" t="s">
        <v>12</v>
      </c>
      <c r="K2" s="1">
        <v>138</v>
      </c>
    </row>
    <row r="3" spans="1:14" x14ac:dyDescent="0.25">
      <c r="A3" s="1">
        <v>1995</v>
      </c>
      <c r="B3" s="1" t="s">
        <v>13</v>
      </c>
      <c r="C3" s="1" t="s">
        <v>14</v>
      </c>
      <c r="D3" s="6">
        <v>813</v>
      </c>
      <c r="E3" s="1">
        <v>2</v>
      </c>
      <c r="H3" s="1" t="s">
        <v>15</v>
      </c>
      <c r="I3" s="1">
        <v>196</v>
      </c>
      <c r="J3" s="1" t="s">
        <v>16</v>
      </c>
      <c r="K3" s="1">
        <v>172</v>
      </c>
    </row>
    <row r="4" spans="1:14" x14ac:dyDescent="0.25">
      <c r="A4" s="1">
        <v>1995</v>
      </c>
      <c r="B4" s="1" t="s">
        <v>18</v>
      </c>
      <c r="C4" s="1" t="s">
        <v>19</v>
      </c>
      <c r="D4" s="6">
        <v>791</v>
      </c>
      <c r="E4" s="1">
        <v>3</v>
      </c>
      <c r="H4" s="1" t="s">
        <v>20</v>
      </c>
      <c r="I4" s="1">
        <v>190</v>
      </c>
      <c r="J4" s="1" t="s">
        <v>21</v>
      </c>
      <c r="K4" s="1">
        <v>155</v>
      </c>
    </row>
    <row r="5" spans="1:14" x14ac:dyDescent="0.25">
      <c r="A5" s="1">
        <v>1995</v>
      </c>
      <c r="B5" s="1" t="s">
        <v>23</v>
      </c>
      <c r="C5" s="1" t="s">
        <v>24</v>
      </c>
      <c r="D5" s="6">
        <v>782</v>
      </c>
      <c r="E5" s="1">
        <v>4</v>
      </c>
      <c r="H5" s="1" t="s">
        <v>25</v>
      </c>
      <c r="I5" s="1">
        <v>234</v>
      </c>
      <c r="J5" s="1" t="s">
        <v>26</v>
      </c>
      <c r="K5" s="1">
        <v>170</v>
      </c>
    </row>
    <row r="6" spans="1:14" x14ac:dyDescent="0.25">
      <c r="A6" s="1">
        <v>1995</v>
      </c>
      <c r="B6" s="1" t="s">
        <v>27</v>
      </c>
      <c r="C6" s="1" t="s">
        <v>28</v>
      </c>
      <c r="D6" s="6">
        <v>719</v>
      </c>
      <c r="E6" s="1">
        <v>5</v>
      </c>
      <c r="H6" s="1" t="s">
        <v>29</v>
      </c>
      <c r="I6" s="1">
        <v>172</v>
      </c>
      <c r="J6" s="1" t="s">
        <v>30</v>
      </c>
      <c r="K6" s="1">
        <v>127</v>
      </c>
    </row>
    <row r="7" spans="1:14" x14ac:dyDescent="0.25">
      <c r="A7" s="1">
        <v>1995</v>
      </c>
      <c r="B7" s="1" t="s">
        <v>31</v>
      </c>
      <c r="C7" s="1" t="s">
        <v>32</v>
      </c>
      <c r="D7" s="6">
        <v>670</v>
      </c>
      <c r="E7" s="1">
        <v>6</v>
      </c>
      <c r="H7" s="1" t="s">
        <v>33</v>
      </c>
      <c r="I7" s="1">
        <v>174</v>
      </c>
      <c r="J7" s="1" t="s">
        <v>34</v>
      </c>
      <c r="K7" s="1">
        <v>154</v>
      </c>
    </row>
    <row r="8" spans="1:14" x14ac:dyDescent="0.25">
      <c r="A8" s="1">
        <v>1995</v>
      </c>
      <c r="B8" s="1" t="s">
        <v>35</v>
      </c>
      <c r="C8" s="1" t="s">
        <v>22</v>
      </c>
      <c r="D8" s="6">
        <v>615</v>
      </c>
      <c r="E8" s="1">
        <v>7</v>
      </c>
      <c r="H8" s="1" t="s">
        <v>36</v>
      </c>
      <c r="I8" s="1">
        <v>180</v>
      </c>
      <c r="J8" s="1" t="s">
        <v>37</v>
      </c>
      <c r="K8" s="1">
        <v>104</v>
      </c>
    </row>
    <row r="9" spans="1:14" x14ac:dyDescent="0.25">
      <c r="A9" s="3">
        <v>1995</v>
      </c>
      <c r="B9" s="3" t="s">
        <v>38</v>
      </c>
      <c r="C9" s="3" t="s">
        <v>39</v>
      </c>
      <c r="D9" s="7">
        <v>586</v>
      </c>
      <c r="E9" s="3">
        <v>8</v>
      </c>
      <c r="F9" s="3" t="s">
        <v>340</v>
      </c>
      <c r="G9" s="3"/>
      <c r="H9" s="3" t="s">
        <v>40</v>
      </c>
      <c r="I9" s="3">
        <v>124</v>
      </c>
      <c r="J9" s="3" t="s">
        <v>41</v>
      </c>
      <c r="K9" s="3">
        <v>92</v>
      </c>
      <c r="L9" s="3"/>
      <c r="M9" s="3"/>
      <c r="N9" s="8"/>
    </row>
    <row r="10" spans="1:14" x14ac:dyDescent="0.25">
      <c r="A10" s="1">
        <v>1996</v>
      </c>
      <c r="B10" s="1" t="s">
        <v>42</v>
      </c>
      <c r="C10" s="1" t="s">
        <v>19</v>
      </c>
      <c r="D10" s="6">
        <v>1190</v>
      </c>
      <c r="E10" s="1">
        <v>1</v>
      </c>
      <c r="H10" s="1" t="s">
        <v>43</v>
      </c>
      <c r="I10" s="1">
        <v>266</v>
      </c>
      <c r="J10" s="1" t="s">
        <v>44</v>
      </c>
      <c r="K10" s="1">
        <v>166</v>
      </c>
    </row>
    <row r="11" spans="1:14" x14ac:dyDescent="0.25">
      <c r="A11" s="1">
        <v>1996</v>
      </c>
      <c r="B11" s="1" t="s">
        <v>45</v>
      </c>
      <c r="C11" s="1" t="s">
        <v>32</v>
      </c>
      <c r="D11" s="6">
        <v>1149</v>
      </c>
      <c r="E11" s="1">
        <v>2</v>
      </c>
      <c r="H11" s="1" t="s">
        <v>46</v>
      </c>
      <c r="I11" s="1">
        <v>281</v>
      </c>
      <c r="J11" s="1" t="s">
        <v>47</v>
      </c>
      <c r="K11" s="1">
        <v>217</v>
      </c>
    </row>
    <row r="12" spans="1:14" x14ac:dyDescent="0.25">
      <c r="A12" s="1">
        <v>1996</v>
      </c>
      <c r="B12" s="1" t="s">
        <v>48</v>
      </c>
      <c r="C12" s="1" t="s">
        <v>39</v>
      </c>
      <c r="D12" s="6">
        <v>1130</v>
      </c>
      <c r="E12" s="1">
        <v>3</v>
      </c>
      <c r="H12" s="1" t="s">
        <v>49</v>
      </c>
      <c r="I12" s="1">
        <v>262</v>
      </c>
      <c r="J12" s="1" t="s">
        <v>50</v>
      </c>
      <c r="K12" s="1">
        <v>235</v>
      </c>
    </row>
    <row r="13" spans="1:14" x14ac:dyDescent="0.25">
      <c r="A13" s="1">
        <v>1996</v>
      </c>
      <c r="B13" s="1" t="s">
        <v>51</v>
      </c>
      <c r="C13" s="1" t="s">
        <v>24</v>
      </c>
      <c r="D13" s="6">
        <v>1115</v>
      </c>
      <c r="E13" s="1">
        <v>4</v>
      </c>
      <c r="H13" s="34" t="s">
        <v>15</v>
      </c>
      <c r="I13" s="34">
        <v>302</v>
      </c>
      <c r="J13" s="1" t="s">
        <v>52</v>
      </c>
      <c r="K13" s="1">
        <v>200</v>
      </c>
    </row>
    <row r="14" spans="1:14" x14ac:dyDescent="0.25">
      <c r="A14" s="1">
        <v>1996</v>
      </c>
      <c r="B14" s="1" t="s">
        <v>55</v>
      </c>
      <c r="C14" s="1" t="s">
        <v>28</v>
      </c>
      <c r="D14" s="6">
        <v>1103</v>
      </c>
      <c r="E14" s="1">
        <v>5</v>
      </c>
      <c r="H14" s="1" t="s">
        <v>56</v>
      </c>
      <c r="I14" s="1">
        <v>235</v>
      </c>
      <c r="J14" s="1" t="s">
        <v>57</v>
      </c>
      <c r="K14" s="1">
        <v>187</v>
      </c>
    </row>
    <row r="15" spans="1:14" x14ac:dyDescent="0.25">
      <c r="A15" s="1">
        <v>1996</v>
      </c>
      <c r="B15" s="1" t="s">
        <v>58</v>
      </c>
      <c r="C15" s="1" t="s">
        <v>10</v>
      </c>
      <c r="D15" s="6">
        <v>1031</v>
      </c>
      <c r="E15" s="1">
        <v>6</v>
      </c>
      <c r="H15" s="1" t="s">
        <v>59</v>
      </c>
      <c r="I15" s="1">
        <v>237</v>
      </c>
      <c r="J15" s="1" t="s">
        <v>30</v>
      </c>
      <c r="K15" s="1">
        <v>180</v>
      </c>
    </row>
    <row r="16" spans="1:14" x14ac:dyDescent="0.25">
      <c r="A16" s="1">
        <v>1996</v>
      </c>
      <c r="B16" s="1" t="s">
        <v>60</v>
      </c>
      <c r="C16" s="1" t="s">
        <v>22</v>
      </c>
      <c r="D16" s="6">
        <v>1018</v>
      </c>
      <c r="E16" s="1">
        <v>7</v>
      </c>
      <c r="H16" s="1" t="s">
        <v>61</v>
      </c>
      <c r="I16" s="1">
        <v>250</v>
      </c>
      <c r="J16" s="1" t="s">
        <v>62</v>
      </c>
      <c r="K16" s="1">
        <v>139</v>
      </c>
    </row>
    <row r="17" spans="1:14" x14ac:dyDescent="0.25">
      <c r="A17" s="3">
        <v>1996</v>
      </c>
      <c r="B17" s="3" t="s">
        <v>63</v>
      </c>
      <c r="C17" s="3" t="s">
        <v>14</v>
      </c>
      <c r="D17" s="7">
        <v>976</v>
      </c>
      <c r="E17" s="3">
        <v>8</v>
      </c>
      <c r="F17" s="3" t="s">
        <v>340</v>
      </c>
      <c r="G17" s="3"/>
      <c r="H17" s="3" t="s">
        <v>64</v>
      </c>
      <c r="I17" s="3">
        <v>216</v>
      </c>
      <c r="J17" s="3" t="s">
        <v>65</v>
      </c>
      <c r="K17" s="3">
        <v>165</v>
      </c>
      <c r="L17" s="3"/>
      <c r="M17" s="3"/>
      <c r="N17" s="8"/>
    </row>
    <row r="18" spans="1:14" x14ac:dyDescent="0.25">
      <c r="A18" s="1">
        <v>1997</v>
      </c>
      <c r="B18" s="1" t="s">
        <v>66</v>
      </c>
      <c r="C18" s="1" t="s">
        <v>28</v>
      </c>
      <c r="D18" s="6">
        <v>1306.5333259105682</v>
      </c>
      <c r="E18" s="2">
        <v>1</v>
      </c>
      <c r="F18" s="2"/>
      <c r="G18" s="2"/>
      <c r="H18" s="34" t="s">
        <v>56</v>
      </c>
      <c r="I18" s="34">
        <v>320</v>
      </c>
      <c r="J18" s="1" t="s">
        <v>67</v>
      </c>
      <c r="K18" s="1">
        <v>253</v>
      </c>
    </row>
    <row r="19" spans="1:14" x14ac:dyDescent="0.25">
      <c r="A19" s="1">
        <v>1997</v>
      </c>
      <c r="B19" s="1" t="s">
        <v>68</v>
      </c>
      <c r="C19" s="1" t="s">
        <v>22</v>
      </c>
      <c r="D19" s="6">
        <v>1130.6000007390976</v>
      </c>
      <c r="E19" s="2">
        <v>2</v>
      </c>
      <c r="F19" s="2"/>
      <c r="G19" s="2"/>
      <c r="H19" s="1" t="s">
        <v>50</v>
      </c>
      <c r="I19" s="1">
        <v>246</v>
      </c>
      <c r="J19" s="1" t="s">
        <v>69</v>
      </c>
      <c r="K19" s="1">
        <v>207</v>
      </c>
    </row>
    <row r="20" spans="1:14" x14ac:dyDescent="0.25">
      <c r="A20" s="1">
        <v>1997</v>
      </c>
      <c r="B20" s="1" t="s">
        <v>70</v>
      </c>
      <c r="C20" s="1" t="s">
        <v>10</v>
      </c>
      <c r="D20" s="6">
        <v>1102.9000050425529</v>
      </c>
      <c r="E20" s="2">
        <v>3</v>
      </c>
      <c r="F20" s="2"/>
      <c r="G20" s="2"/>
      <c r="H20" s="1" t="s">
        <v>71</v>
      </c>
      <c r="I20" s="1">
        <v>278</v>
      </c>
      <c r="J20" s="1" t="s">
        <v>72</v>
      </c>
      <c r="K20" s="1">
        <v>186</v>
      </c>
    </row>
    <row r="21" spans="1:14" x14ac:dyDescent="0.25">
      <c r="A21" s="1">
        <v>1997</v>
      </c>
      <c r="B21" s="1" t="s">
        <v>73</v>
      </c>
      <c r="C21" s="1" t="s">
        <v>19</v>
      </c>
      <c r="D21" s="6">
        <v>1101.5999979376793</v>
      </c>
      <c r="E21" s="2">
        <v>4</v>
      </c>
      <c r="F21" s="2"/>
      <c r="G21" s="2"/>
      <c r="H21" s="1" t="s">
        <v>49</v>
      </c>
      <c r="I21" s="1">
        <v>178</v>
      </c>
      <c r="J21" s="1" t="s">
        <v>74</v>
      </c>
      <c r="K21" s="1">
        <v>176</v>
      </c>
    </row>
    <row r="22" spans="1:14" x14ac:dyDescent="0.25">
      <c r="A22" s="1">
        <v>1997</v>
      </c>
      <c r="B22" s="1" t="s">
        <v>75</v>
      </c>
      <c r="C22" s="1" t="s">
        <v>24</v>
      </c>
      <c r="D22" s="6">
        <v>1082.0666646957397</v>
      </c>
      <c r="E22" s="2">
        <v>5</v>
      </c>
      <c r="F22" s="2"/>
      <c r="G22" s="2"/>
      <c r="H22" s="1" t="s">
        <v>76</v>
      </c>
      <c r="I22" s="1">
        <v>294</v>
      </c>
      <c r="J22" s="1" t="s">
        <v>30</v>
      </c>
      <c r="K22" s="1">
        <v>136</v>
      </c>
    </row>
    <row r="23" spans="1:14" x14ac:dyDescent="0.25">
      <c r="A23" s="1">
        <v>1997</v>
      </c>
      <c r="B23" s="1" t="s">
        <v>77</v>
      </c>
      <c r="C23" s="1" t="s">
        <v>39</v>
      </c>
      <c r="D23" s="6">
        <v>1060.5999972820282</v>
      </c>
      <c r="E23" s="2">
        <v>6</v>
      </c>
      <c r="F23" s="2"/>
      <c r="G23" s="2"/>
      <c r="H23" s="1" t="s">
        <v>78</v>
      </c>
      <c r="I23" s="1">
        <v>231</v>
      </c>
      <c r="J23" s="1" t="s">
        <v>79</v>
      </c>
      <c r="K23" s="1">
        <v>213</v>
      </c>
    </row>
    <row r="24" spans="1:14" x14ac:dyDescent="0.25">
      <c r="A24" s="1">
        <v>1997</v>
      </c>
      <c r="B24" s="1" t="s">
        <v>80</v>
      </c>
      <c r="C24" s="1" t="s">
        <v>14</v>
      </c>
      <c r="D24" s="6">
        <v>1057.0333309322596</v>
      </c>
      <c r="E24" s="2">
        <v>7</v>
      </c>
      <c r="F24" s="2"/>
      <c r="G24" s="2"/>
      <c r="H24" s="1" t="s">
        <v>61</v>
      </c>
      <c r="I24" s="1">
        <v>176</v>
      </c>
      <c r="J24" s="1" t="s">
        <v>81</v>
      </c>
      <c r="K24" s="1">
        <v>149</v>
      </c>
    </row>
    <row r="25" spans="1:14" x14ac:dyDescent="0.25">
      <c r="A25" s="3">
        <v>1997</v>
      </c>
      <c r="B25" s="3" t="s">
        <v>82</v>
      </c>
      <c r="C25" s="3" t="s">
        <v>32</v>
      </c>
      <c r="D25" s="7">
        <v>994.43333265185356</v>
      </c>
      <c r="E25" s="4">
        <v>8</v>
      </c>
      <c r="F25" s="4" t="s">
        <v>340</v>
      </c>
      <c r="G25" s="4"/>
      <c r="H25" s="3" t="s">
        <v>83</v>
      </c>
      <c r="I25" s="3">
        <v>226</v>
      </c>
      <c r="J25" s="3" t="s">
        <v>84</v>
      </c>
      <c r="K25" s="3">
        <v>148</v>
      </c>
      <c r="L25" s="3"/>
      <c r="M25" s="3"/>
      <c r="N25" s="8"/>
    </row>
    <row r="26" spans="1:14" x14ac:dyDescent="0.25">
      <c r="A26" s="1">
        <v>1998</v>
      </c>
      <c r="B26" s="1" t="s">
        <v>85</v>
      </c>
      <c r="C26" s="1" t="s">
        <v>28</v>
      </c>
      <c r="D26" s="6">
        <v>1261.0999993085861</v>
      </c>
      <c r="E26" s="2">
        <v>1</v>
      </c>
      <c r="F26" s="2"/>
      <c r="G26" s="2"/>
      <c r="H26" s="1" t="s">
        <v>86</v>
      </c>
      <c r="I26" s="1">
        <v>327</v>
      </c>
      <c r="J26" s="1" t="s">
        <v>62</v>
      </c>
      <c r="K26" s="1">
        <v>290</v>
      </c>
    </row>
    <row r="27" spans="1:14" x14ac:dyDescent="0.25">
      <c r="A27" s="1">
        <v>1998</v>
      </c>
      <c r="B27" s="1" t="s">
        <v>87</v>
      </c>
      <c r="C27" s="1" t="s">
        <v>32</v>
      </c>
      <c r="D27" s="6">
        <v>1244.1666631698608</v>
      </c>
      <c r="E27" s="2">
        <v>2</v>
      </c>
      <c r="F27" s="2"/>
      <c r="G27" s="2"/>
      <c r="H27" s="34" t="s">
        <v>76</v>
      </c>
      <c r="I27" s="34">
        <v>360</v>
      </c>
      <c r="J27" s="1" t="s">
        <v>88</v>
      </c>
      <c r="K27" s="1">
        <v>156</v>
      </c>
    </row>
    <row r="28" spans="1:14" x14ac:dyDescent="0.25">
      <c r="A28" s="1">
        <v>1998</v>
      </c>
      <c r="B28" s="1" t="s">
        <v>68</v>
      </c>
      <c r="C28" s="1" t="s">
        <v>22</v>
      </c>
      <c r="D28" s="6">
        <v>1203.9666720703244</v>
      </c>
      <c r="E28" s="2">
        <v>3</v>
      </c>
      <c r="F28" s="2"/>
      <c r="G28" s="2"/>
      <c r="H28" s="1" t="s">
        <v>61</v>
      </c>
      <c r="I28" s="1">
        <v>185</v>
      </c>
      <c r="J28" s="1" t="s">
        <v>89</v>
      </c>
      <c r="K28" s="1">
        <v>167</v>
      </c>
    </row>
    <row r="29" spans="1:14" x14ac:dyDescent="0.25">
      <c r="A29" s="1">
        <v>1998</v>
      </c>
      <c r="B29" s="1" t="s">
        <v>90</v>
      </c>
      <c r="C29" s="1" t="s">
        <v>39</v>
      </c>
      <c r="D29" s="6">
        <v>1135.033336520195</v>
      </c>
      <c r="E29" s="2">
        <v>4</v>
      </c>
      <c r="F29" s="2"/>
      <c r="G29" s="2"/>
      <c r="H29" s="1" t="s">
        <v>56</v>
      </c>
      <c r="I29" s="1">
        <v>202</v>
      </c>
      <c r="J29" s="1" t="s">
        <v>49</v>
      </c>
      <c r="K29" s="1">
        <v>190</v>
      </c>
    </row>
    <row r="30" spans="1:14" x14ac:dyDescent="0.25">
      <c r="A30" s="1">
        <v>1998</v>
      </c>
      <c r="B30" s="1" t="s">
        <v>91</v>
      </c>
      <c r="C30" s="1" t="s">
        <v>19</v>
      </c>
      <c r="D30" s="6">
        <v>1082.5666638016701</v>
      </c>
      <c r="E30" s="2">
        <v>5</v>
      </c>
      <c r="F30" s="2"/>
      <c r="G30" s="2"/>
      <c r="H30" s="1" t="s">
        <v>92</v>
      </c>
      <c r="I30" s="1">
        <v>239</v>
      </c>
      <c r="J30" s="1" t="s">
        <v>93</v>
      </c>
      <c r="K30" s="1">
        <v>144</v>
      </c>
    </row>
    <row r="31" spans="1:14" x14ac:dyDescent="0.25">
      <c r="A31" s="1">
        <v>1998</v>
      </c>
      <c r="B31" s="1" t="s">
        <v>94</v>
      </c>
      <c r="C31" s="1" t="s">
        <v>10</v>
      </c>
      <c r="D31" s="6">
        <v>1078.1000018268824</v>
      </c>
      <c r="E31" s="2">
        <v>6</v>
      </c>
      <c r="F31" s="2"/>
      <c r="G31" s="2"/>
      <c r="H31" s="1" t="s">
        <v>95</v>
      </c>
      <c r="I31" s="1">
        <v>263</v>
      </c>
      <c r="J31" s="1" t="s">
        <v>74</v>
      </c>
      <c r="K31" s="1">
        <v>211</v>
      </c>
    </row>
    <row r="32" spans="1:14" x14ac:dyDescent="0.25">
      <c r="A32" s="1">
        <v>1998</v>
      </c>
      <c r="B32" s="1" t="s">
        <v>96</v>
      </c>
      <c r="C32" s="1" t="s">
        <v>14</v>
      </c>
      <c r="D32" s="6">
        <v>1077.4666631817818</v>
      </c>
      <c r="E32" s="2">
        <v>7</v>
      </c>
      <c r="F32" s="2"/>
      <c r="G32" s="2"/>
      <c r="H32" s="1" t="s">
        <v>71</v>
      </c>
      <c r="I32" s="1">
        <v>261</v>
      </c>
      <c r="J32" s="1" t="s">
        <v>59</v>
      </c>
      <c r="K32" s="1">
        <v>186</v>
      </c>
    </row>
    <row r="33" spans="1:14" x14ac:dyDescent="0.25">
      <c r="A33" s="3">
        <v>1998</v>
      </c>
      <c r="B33" s="3" t="s">
        <v>97</v>
      </c>
      <c r="C33" s="3" t="s">
        <v>24</v>
      </c>
      <c r="D33" s="7">
        <v>974.53332957625389</v>
      </c>
      <c r="E33" s="4">
        <v>8</v>
      </c>
      <c r="F33" s="4" t="s">
        <v>340</v>
      </c>
      <c r="G33" s="4"/>
      <c r="H33" s="3" t="s">
        <v>98</v>
      </c>
      <c r="I33" s="3">
        <v>234</v>
      </c>
      <c r="J33" s="3" t="s">
        <v>99</v>
      </c>
      <c r="K33" s="3">
        <v>165</v>
      </c>
      <c r="L33" s="3"/>
      <c r="M33" s="3"/>
      <c r="N33" s="8"/>
    </row>
    <row r="34" spans="1:14" x14ac:dyDescent="0.25">
      <c r="A34" s="1">
        <v>1999</v>
      </c>
      <c r="B34" s="1" t="s">
        <v>100</v>
      </c>
      <c r="C34" s="1" t="s">
        <v>22</v>
      </c>
      <c r="D34" s="6">
        <v>1180.0999971926212</v>
      </c>
      <c r="E34" s="2">
        <v>1</v>
      </c>
      <c r="F34" s="2"/>
      <c r="G34" s="2"/>
      <c r="H34" s="1" t="s">
        <v>101</v>
      </c>
      <c r="I34" s="1">
        <v>210</v>
      </c>
      <c r="J34" s="1" t="s">
        <v>102</v>
      </c>
      <c r="K34" s="1">
        <v>199</v>
      </c>
    </row>
    <row r="35" spans="1:14" x14ac:dyDescent="0.25">
      <c r="A35" s="1">
        <v>1999</v>
      </c>
      <c r="B35" s="1" t="s">
        <v>103</v>
      </c>
      <c r="C35" s="1" t="s">
        <v>14</v>
      </c>
      <c r="D35" s="6">
        <v>1145.399999961257</v>
      </c>
      <c r="E35" s="2">
        <v>2</v>
      </c>
      <c r="F35" s="2"/>
      <c r="G35" s="2"/>
      <c r="H35" s="1" t="s">
        <v>92</v>
      </c>
      <c r="I35" s="1">
        <v>264</v>
      </c>
      <c r="J35" s="1" t="s">
        <v>71</v>
      </c>
      <c r="K35" s="1">
        <v>216</v>
      </c>
    </row>
    <row r="36" spans="1:14" x14ac:dyDescent="0.25">
      <c r="A36" s="1">
        <v>1999</v>
      </c>
      <c r="B36" s="1" t="s">
        <v>104</v>
      </c>
      <c r="C36" s="1" t="s">
        <v>39</v>
      </c>
      <c r="D36" s="6">
        <v>1128.0000001788139</v>
      </c>
      <c r="E36" s="2">
        <v>3</v>
      </c>
      <c r="F36" s="2"/>
      <c r="G36" s="2"/>
      <c r="H36" s="34" t="s">
        <v>105</v>
      </c>
      <c r="I36" s="34">
        <v>316</v>
      </c>
      <c r="J36" s="1" t="s">
        <v>106</v>
      </c>
      <c r="K36" s="1">
        <v>210</v>
      </c>
    </row>
    <row r="37" spans="1:14" x14ac:dyDescent="0.25">
      <c r="A37" s="1">
        <v>1999</v>
      </c>
      <c r="B37" s="1" t="s">
        <v>107</v>
      </c>
      <c r="C37" s="1" t="s">
        <v>28</v>
      </c>
      <c r="D37" s="6">
        <v>1088.2666655778885</v>
      </c>
      <c r="E37" s="2">
        <v>4</v>
      </c>
      <c r="F37" s="2"/>
      <c r="G37" s="2"/>
      <c r="H37" s="1" t="s">
        <v>83</v>
      </c>
      <c r="I37" s="1">
        <v>191</v>
      </c>
      <c r="J37" s="1" t="s">
        <v>61</v>
      </c>
      <c r="K37" s="1">
        <v>189</v>
      </c>
    </row>
    <row r="38" spans="1:14" x14ac:dyDescent="0.25">
      <c r="A38" s="1">
        <v>1999</v>
      </c>
      <c r="B38" s="1" t="s">
        <v>108</v>
      </c>
      <c r="C38" s="1" t="s">
        <v>19</v>
      </c>
      <c r="D38" s="6">
        <v>1067.1666657328606</v>
      </c>
      <c r="E38" s="2">
        <v>5</v>
      </c>
      <c r="F38" s="2"/>
      <c r="G38" s="2"/>
      <c r="H38" s="1" t="s">
        <v>109</v>
      </c>
      <c r="I38" s="1">
        <v>211</v>
      </c>
      <c r="J38" s="1" t="s">
        <v>110</v>
      </c>
      <c r="K38" s="1">
        <v>147</v>
      </c>
    </row>
    <row r="39" spans="1:14" x14ac:dyDescent="0.25">
      <c r="A39" s="1">
        <v>1999</v>
      </c>
      <c r="B39" s="1" t="s">
        <v>111</v>
      </c>
      <c r="C39" s="1" t="s">
        <v>32</v>
      </c>
      <c r="D39" s="6">
        <v>1052.9666691124439</v>
      </c>
      <c r="E39" s="2">
        <v>6</v>
      </c>
      <c r="F39" s="2"/>
      <c r="G39" s="2"/>
      <c r="H39" s="1" t="s">
        <v>112</v>
      </c>
      <c r="I39" s="1">
        <v>222</v>
      </c>
      <c r="J39" s="1" t="s">
        <v>67</v>
      </c>
      <c r="K39" s="1">
        <v>221</v>
      </c>
    </row>
    <row r="40" spans="1:14" x14ac:dyDescent="0.25">
      <c r="A40" s="1">
        <v>1999</v>
      </c>
      <c r="B40" s="1" t="s">
        <v>113</v>
      </c>
      <c r="C40" s="1" t="s">
        <v>10</v>
      </c>
      <c r="D40" s="6">
        <v>1029.4000037461519</v>
      </c>
      <c r="E40" s="2">
        <v>7</v>
      </c>
      <c r="F40" s="2"/>
      <c r="G40" s="2"/>
      <c r="H40" s="1" t="s">
        <v>34</v>
      </c>
      <c r="I40" s="1">
        <v>192</v>
      </c>
      <c r="J40" s="1" t="s">
        <v>114</v>
      </c>
      <c r="K40" s="1">
        <v>154</v>
      </c>
    </row>
    <row r="41" spans="1:14" x14ac:dyDescent="0.25">
      <c r="A41" s="3">
        <v>1999</v>
      </c>
      <c r="B41" s="3" t="s">
        <v>115</v>
      </c>
      <c r="C41" s="3" t="s">
        <v>24</v>
      </c>
      <c r="D41" s="7">
        <v>960.43333347141743</v>
      </c>
      <c r="E41" s="4">
        <v>8</v>
      </c>
      <c r="F41" s="4" t="s">
        <v>340</v>
      </c>
      <c r="G41" s="4"/>
      <c r="H41" s="3" t="s">
        <v>116</v>
      </c>
      <c r="I41" s="3">
        <v>263</v>
      </c>
      <c r="J41" s="3" t="s">
        <v>72</v>
      </c>
      <c r="K41" s="3">
        <v>254</v>
      </c>
      <c r="L41" s="3"/>
      <c r="M41" s="3"/>
      <c r="N41" s="8"/>
    </row>
    <row r="42" spans="1:14" x14ac:dyDescent="0.25">
      <c r="A42" s="1">
        <v>2000</v>
      </c>
      <c r="B42" s="1" t="s">
        <v>117</v>
      </c>
      <c r="C42" s="1" t="s">
        <v>24</v>
      </c>
      <c r="D42" s="1">
        <v>1424.1</v>
      </c>
      <c r="E42" s="2">
        <v>1</v>
      </c>
      <c r="F42" s="2"/>
      <c r="G42" s="2"/>
      <c r="H42" s="1" t="s">
        <v>122</v>
      </c>
      <c r="I42" s="1">
        <v>321.5</v>
      </c>
      <c r="J42" s="1" t="s">
        <v>106</v>
      </c>
      <c r="K42" s="1">
        <v>234.6</v>
      </c>
    </row>
    <row r="43" spans="1:14" x14ac:dyDescent="0.25">
      <c r="A43" s="1">
        <v>2000</v>
      </c>
      <c r="B43" s="1" t="s">
        <v>118</v>
      </c>
      <c r="C43" s="1" t="s">
        <v>39</v>
      </c>
      <c r="D43" s="1">
        <v>1372.3</v>
      </c>
      <c r="E43" s="2">
        <v>2</v>
      </c>
      <c r="F43" s="2"/>
      <c r="G43" s="2"/>
      <c r="H43" s="1" t="s">
        <v>123</v>
      </c>
      <c r="I43" s="1">
        <v>335.7</v>
      </c>
      <c r="J43" s="1" t="s">
        <v>72</v>
      </c>
      <c r="K43" s="1">
        <v>292</v>
      </c>
    </row>
    <row r="44" spans="1:14" x14ac:dyDescent="0.25">
      <c r="A44" s="1">
        <v>2000</v>
      </c>
      <c r="B44" s="1" t="s">
        <v>119</v>
      </c>
      <c r="C44" s="1" t="s">
        <v>14</v>
      </c>
      <c r="D44" s="1">
        <v>1244.5</v>
      </c>
      <c r="E44" s="2">
        <v>3</v>
      </c>
      <c r="F44" s="2"/>
      <c r="G44" s="2"/>
      <c r="H44" s="1" t="s">
        <v>124</v>
      </c>
      <c r="I44" s="1">
        <v>281.8</v>
      </c>
      <c r="J44" s="1" t="s">
        <v>98</v>
      </c>
      <c r="K44" s="1">
        <v>247.9</v>
      </c>
    </row>
    <row r="45" spans="1:14" x14ac:dyDescent="0.25">
      <c r="A45" s="1">
        <v>2000</v>
      </c>
      <c r="B45" s="1" t="s">
        <v>28</v>
      </c>
      <c r="C45" s="1" t="s">
        <v>28</v>
      </c>
      <c r="D45" s="1">
        <v>1216.2</v>
      </c>
      <c r="E45" s="2">
        <v>4</v>
      </c>
      <c r="F45" s="2"/>
      <c r="G45" s="2"/>
      <c r="H45" s="34" t="s">
        <v>92</v>
      </c>
      <c r="I45" s="34">
        <v>374.9</v>
      </c>
      <c r="J45" s="1" t="s">
        <v>125</v>
      </c>
      <c r="K45" s="1">
        <v>213.7</v>
      </c>
    </row>
    <row r="46" spans="1:14" x14ac:dyDescent="0.25">
      <c r="A46" s="1">
        <v>2000</v>
      </c>
      <c r="B46" s="1" t="s">
        <v>100</v>
      </c>
      <c r="C46" s="1" t="s">
        <v>22</v>
      </c>
      <c r="D46" s="1">
        <v>1199.8</v>
      </c>
      <c r="E46" s="2">
        <v>5</v>
      </c>
      <c r="F46" s="2"/>
      <c r="G46" s="2"/>
      <c r="H46" s="1" t="s">
        <v>126</v>
      </c>
      <c r="I46" s="1">
        <v>291.7</v>
      </c>
      <c r="J46" s="1" t="s">
        <v>34</v>
      </c>
      <c r="K46" s="1">
        <v>202.2</v>
      </c>
    </row>
    <row r="47" spans="1:14" x14ac:dyDescent="0.25">
      <c r="A47" s="1">
        <v>2000</v>
      </c>
      <c r="B47" s="1" t="s">
        <v>120</v>
      </c>
      <c r="C47" s="1" t="s">
        <v>10</v>
      </c>
      <c r="D47" s="1">
        <v>1156.5</v>
      </c>
      <c r="E47" s="2">
        <v>6</v>
      </c>
      <c r="F47" s="2"/>
      <c r="G47" s="2"/>
      <c r="H47" s="1" t="s">
        <v>105</v>
      </c>
      <c r="I47" s="1">
        <v>338.3</v>
      </c>
      <c r="J47" s="1" t="s">
        <v>71</v>
      </c>
      <c r="K47" s="1">
        <v>202.5</v>
      </c>
    </row>
    <row r="48" spans="1:14" x14ac:dyDescent="0.25">
      <c r="A48" s="1">
        <v>2000</v>
      </c>
      <c r="B48" s="1" t="s">
        <v>121</v>
      </c>
      <c r="C48" s="1" t="s">
        <v>19</v>
      </c>
      <c r="D48" s="1">
        <v>1130.5999999999999</v>
      </c>
      <c r="E48" s="2">
        <v>7</v>
      </c>
      <c r="F48" s="2"/>
      <c r="G48" s="2"/>
      <c r="H48" s="1" t="s">
        <v>127</v>
      </c>
      <c r="I48" s="1">
        <v>254.1</v>
      </c>
      <c r="J48" s="1" t="s">
        <v>128</v>
      </c>
      <c r="K48" s="1">
        <v>238.9</v>
      </c>
    </row>
    <row r="49" spans="1:14" x14ac:dyDescent="0.25">
      <c r="A49" s="3">
        <v>2000</v>
      </c>
      <c r="B49" s="3" t="s">
        <v>32</v>
      </c>
      <c r="C49" s="3" t="s">
        <v>32</v>
      </c>
      <c r="D49" s="3">
        <v>1043.7</v>
      </c>
      <c r="E49" s="4">
        <v>8</v>
      </c>
      <c r="F49" s="4" t="s">
        <v>340</v>
      </c>
      <c r="G49" s="4"/>
      <c r="H49" s="3" t="s">
        <v>61</v>
      </c>
      <c r="I49" s="3">
        <v>241.8</v>
      </c>
      <c r="J49" s="3" t="s">
        <v>49</v>
      </c>
      <c r="K49" s="3">
        <v>239.9</v>
      </c>
      <c r="L49" s="3"/>
      <c r="M49" s="3"/>
      <c r="N49" s="8"/>
    </row>
    <row r="50" spans="1:14" x14ac:dyDescent="0.25">
      <c r="A50" s="1">
        <v>2001</v>
      </c>
      <c r="B50" s="1" t="s">
        <v>130</v>
      </c>
      <c r="C50" s="1" t="s">
        <v>24</v>
      </c>
      <c r="D50" s="6">
        <v>1216.2</v>
      </c>
      <c r="E50" s="2">
        <v>1</v>
      </c>
      <c r="F50" s="2"/>
      <c r="G50" s="2"/>
      <c r="H50" s="1" t="s">
        <v>122</v>
      </c>
      <c r="I50" s="1">
        <v>286</v>
      </c>
      <c r="J50" s="1" t="s">
        <v>106</v>
      </c>
      <c r="K50" s="1">
        <v>265</v>
      </c>
    </row>
    <row r="51" spans="1:14" x14ac:dyDescent="0.25">
      <c r="A51" s="1">
        <v>2001</v>
      </c>
      <c r="B51" s="1" t="s">
        <v>100</v>
      </c>
      <c r="C51" s="1" t="s">
        <v>22</v>
      </c>
      <c r="D51" s="6">
        <v>1201.0999999999999</v>
      </c>
      <c r="E51" s="2">
        <v>2</v>
      </c>
      <c r="F51" s="2"/>
      <c r="G51" s="2"/>
      <c r="H51" s="1" t="s">
        <v>140</v>
      </c>
      <c r="I51" s="1">
        <v>274</v>
      </c>
      <c r="J51" s="1" t="s">
        <v>181</v>
      </c>
      <c r="K51" s="1">
        <v>258</v>
      </c>
    </row>
    <row r="52" spans="1:14" x14ac:dyDescent="0.25">
      <c r="A52" s="1">
        <v>2001</v>
      </c>
      <c r="B52" s="1" t="s">
        <v>131</v>
      </c>
      <c r="C52" s="1" t="s">
        <v>19</v>
      </c>
      <c r="D52" s="6">
        <v>1185</v>
      </c>
      <c r="E52" s="2">
        <v>3</v>
      </c>
      <c r="F52" s="2"/>
      <c r="G52" s="2"/>
      <c r="H52" s="1" t="s">
        <v>177</v>
      </c>
      <c r="I52" s="1">
        <v>302</v>
      </c>
      <c r="J52" s="1" t="s">
        <v>178</v>
      </c>
      <c r="K52" s="1">
        <v>291</v>
      </c>
    </row>
    <row r="53" spans="1:14" x14ac:dyDescent="0.25">
      <c r="A53" s="1">
        <v>2001</v>
      </c>
      <c r="B53" s="1" t="s">
        <v>120</v>
      </c>
      <c r="C53" s="1" t="s">
        <v>10</v>
      </c>
      <c r="D53" s="6">
        <v>1155.5</v>
      </c>
      <c r="E53" s="2">
        <v>4</v>
      </c>
      <c r="F53" s="2"/>
      <c r="G53" s="2"/>
      <c r="H53" s="1" t="s">
        <v>143</v>
      </c>
      <c r="I53" s="1">
        <v>327</v>
      </c>
      <c r="J53" s="1" t="s">
        <v>179</v>
      </c>
      <c r="K53" s="1">
        <v>284</v>
      </c>
    </row>
    <row r="54" spans="1:14" x14ac:dyDescent="0.25">
      <c r="A54" s="1">
        <v>2001</v>
      </c>
      <c r="B54" s="1" t="s">
        <v>118</v>
      </c>
      <c r="C54" s="1" t="s">
        <v>39</v>
      </c>
      <c r="D54" s="6">
        <v>1138.7</v>
      </c>
      <c r="E54" s="2">
        <v>5</v>
      </c>
      <c r="F54" s="2"/>
      <c r="G54" s="2"/>
      <c r="H54" s="1" t="s">
        <v>92</v>
      </c>
      <c r="I54" s="1">
        <v>337</v>
      </c>
      <c r="J54" s="1" t="s">
        <v>124</v>
      </c>
      <c r="K54" s="1">
        <v>255</v>
      </c>
    </row>
    <row r="55" spans="1:14" x14ac:dyDescent="0.25">
      <c r="A55" s="1">
        <v>2001</v>
      </c>
      <c r="B55" s="1" t="s">
        <v>132</v>
      </c>
      <c r="C55" s="1" t="s">
        <v>28</v>
      </c>
      <c r="D55" s="6">
        <v>1127.7</v>
      </c>
      <c r="E55" s="2">
        <v>6</v>
      </c>
      <c r="F55" s="2"/>
      <c r="G55" s="2"/>
      <c r="H55" s="34" t="s">
        <v>101</v>
      </c>
      <c r="I55" s="34">
        <v>346</v>
      </c>
      <c r="J55" s="1" t="s">
        <v>88</v>
      </c>
      <c r="K55" s="1">
        <v>310</v>
      </c>
    </row>
    <row r="56" spans="1:14" x14ac:dyDescent="0.25">
      <c r="A56" s="1">
        <v>2001</v>
      </c>
      <c r="B56" s="1" t="s">
        <v>32</v>
      </c>
      <c r="C56" s="1" t="s">
        <v>32</v>
      </c>
      <c r="D56" s="6">
        <v>1106.3</v>
      </c>
      <c r="E56" s="2">
        <v>7</v>
      </c>
      <c r="F56" s="2"/>
      <c r="G56" s="2"/>
      <c r="H56" s="1" t="s">
        <v>180</v>
      </c>
      <c r="I56" s="1">
        <v>258</v>
      </c>
      <c r="J56" s="1" t="s">
        <v>144</v>
      </c>
      <c r="K56" s="1">
        <v>252</v>
      </c>
    </row>
    <row r="57" spans="1:14" x14ac:dyDescent="0.25">
      <c r="A57" s="3">
        <v>2001</v>
      </c>
      <c r="B57" s="3" t="s">
        <v>133</v>
      </c>
      <c r="C57" s="3" t="s">
        <v>14</v>
      </c>
      <c r="D57" s="7">
        <v>1096.3</v>
      </c>
      <c r="E57" s="4">
        <v>8</v>
      </c>
      <c r="F57" s="4" t="s">
        <v>340</v>
      </c>
      <c r="G57" s="4"/>
      <c r="H57" s="3" t="s">
        <v>171</v>
      </c>
      <c r="I57" s="3">
        <v>259</v>
      </c>
      <c r="J57" s="3" t="s">
        <v>148</v>
      </c>
      <c r="K57" s="3">
        <v>258</v>
      </c>
      <c r="L57" s="3"/>
      <c r="M57" s="3"/>
      <c r="N57" s="3"/>
    </row>
    <row r="58" spans="1:14" x14ac:dyDescent="0.25">
      <c r="A58" s="1">
        <v>2002</v>
      </c>
      <c r="B58" s="1" t="s">
        <v>134</v>
      </c>
      <c r="C58" s="1" t="s">
        <v>22</v>
      </c>
      <c r="D58" s="1">
        <v>1681</v>
      </c>
      <c r="E58" s="2">
        <v>1</v>
      </c>
      <c r="F58" s="2"/>
      <c r="G58" s="2"/>
      <c r="H58" s="34" t="s">
        <v>140</v>
      </c>
      <c r="I58" s="34">
        <v>372</v>
      </c>
      <c r="J58" s="1" t="s">
        <v>101</v>
      </c>
      <c r="K58" s="1">
        <v>303</v>
      </c>
      <c r="N58" s="1">
        <v>3</v>
      </c>
    </row>
    <row r="59" spans="1:14" x14ac:dyDescent="0.25">
      <c r="A59" s="1">
        <v>2002</v>
      </c>
      <c r="B59" s="1" t="s">
        <v>135</v>
      </c>
      <c r="C59" s="1" t="s">
        <v>24</v>
      </c>
      <c r="D59" s="1">
        <v>1617.9</v>
      </c>
      <c r="E59" s="2">
        <v>2</v>
      </c>
      <c r="F59" s="2"/>
      <c r="G59" s="2"/>
      <c r="H59" s="1" t="s">
        <v>141</v>
      </c>
      <c r="I59" s="1">
        <v>286</v>
      </c>
      <c r="J59" s="1" t="s">
        <v>142</v>
      </c>
      <c r="K59" s="1">
        <v>253</v>
      </c>
      <c r="N59" s="1">
        <v>4</v>
      </c>
    </row>
    <row r="60" spans="1:14" x14ac:dyDescent="0.25">
      <c r="A60" s="1">
        <v>2002</v>
      </c>
      <c r="B60" s="1" t="s">
        <v>133</v>
      </c>
      <c r="C60" s="1" t="s">
        <v>14</v>
      </c>
      <c r="D60" s="1">
        <v>1502.2</v>
      </c>
      <c r="E60" s="2">
        <v>3</v>
      </c>
      <c r="F60" s="2"/>
      <c r="G60" s="2"/>
      <c r="H60" s="1" t="s">
        <v>126</v>
      </c>
      <c r="I60" s="1">
        <v>281</v>
      </c>
      <c r="J60" s="1" t="s">
        <v>143</v>
      </c>
      <c r="K60" s="1">
        <v>257</v>
      </c>
      <c r="N60" s="1">
        <v>2</v>
      </c>
    </row>
    <row r="61" spans="1:14" x14ac:dyDescent="0.25">
      <c r="A61" s="1">
        <v>2002</v>
      </c>
      <c r="B61" s="1" t="s">
        <v>136</v>
      </c>
      <c r="C61" s="1" t="s">
        <v>39</v>
      </c>
      <c r="D61" s="1">
        <v>1477.5</v>
      </c>
      <c r="E61" s="2">
        <v>4</v>
      </c>
      <c r="F61" s="2"/>
      <c r="G61" s="2"/>
      <c r="H61" s="1" t="s">
        <v>128</v>
      </c>
      <c r="I61" s="1">
        <v>256</v>
      </c>
      <c r="J61" s="1" t="s">
        <v>124</v>
      </c>
      <c r="K61" s="1">
        <v>253</v>
      </c>
      <c r="N61" s="1">
        <v>3</v>
      </c>
    </row>
    <row r="62" spans="1:14" x14ac:dyDescent="0.25">
      <c r="A62" s="1">
        <v>2002</v>
      </c>
      <c r="B62" s="1" t="s">
        <v>137</v>
      </c>
      <c r="C62" s="1" t="s">
        <v>10</v>
      </c>
      <c r="D62" s="1">
        <v>1467.1</v>
      </c>
      <c r="E62" s="2">
        <v>5</v>
      </c>
      <c r="F62" s="2"/>
      <c r="G62" s="2"/>
      <c r="H62" s="1" t="s">
        <v>145</v>
      </c>
      <c r="I62" s="1">
        <v>319</v>
      </c>
      <c r="J62" s="1" t="s">
        <v>144</v>
      </c>
      <c r="K62" s="1">
        <v>215</v>
      </c>
      <c r="N62" s="1">
        <v>2</v>
      </c>
    </row>
    <row r="63" spans="1:14" x14ac:dyDescent="0.25">
      <c r="A63" s="1">
        <v>2002</v>
      </c>
      <c r="B63" s="1" t="s">
        <v>138</v>
      </c>
      <c r="C63" s="1" t="s">
        <v>32</v>
      </c>
      <c r="D63" s="1">
        <v>1404</v>
      </c>
      <c r="E63" s="2">
        <v>6</v>
      </c>
      <c r="F63" s="2"/>
      <c r="G63" s="2"/>
      <c r="H63" s="1" t="s">
        <v>146</v>
      </c>
      <c r="I63" s="1">
        <v>306</v>
      </c>
      <c r="J63" s="1" t="s">
        <v>147</v>
      </c>
      <c r="K63" s="1">
        <v>278</v>
      </c>
      <c r="N63" s="1">
        <v>3</v>
      </c>
    </row>
    <row r="64" spans="1:14" x14ac:dyDescent="0.25">
      <c r="A64" s="8">
        <v>2002</v>
      </c>
      <c r="B64" s="8" t="s">
        <v>139</v>
      </c>
      <c r="C64" s="8" t="s">
        <v>19</v>
      </c>
      <c r="D64" s="8">
        <v>1262.5999999999999</v>
      </c>
      <c r="E64" s="11">
        <v>7</v>
      </c>
      <c r="F64" s="11"/>
      <c r="G64" s="11"/>
      <c r="H64" s="8" t="s">
        <v>123</v>
      </c>
      <c r="I64" s="8">
        <v>289</v>
      </c>
      <c r="J64" s="8" t="s">
        <v>148</v>
      </c>
      <c r="K64" s="8">
        <v>271</v>
      </c>
      <c r="L64" s="8"/>
      <c r="M64" s="8"/>
      <c r="N64" s="1">
        <v>0</v>
      </c>
    </row>
    <row r="65" spans="1:14" x14ac:dyDescent="0.25">
      <c r="A65" s="3">
        <v>2003</v>
      </c>
      <c r="B65" s="3" t="s">
        <v>132</v>
      </c>
      <c r="C65" s="3" t="s">
        <v>28</v>
      </c>
      <c r="D65" s="3">
        <v>698.3</v>
      </c>
      <c r="E65" s="4">
        <v>8</v>
      </c>
      <c r="F65" s="4" t="s">
        <v>340</v>
      </c>
      <c r="G65" s="4"/>
      <c r="H65" s="3" t="s">
        <v>195</v>
      </c>
      <c r="I65" s="3"/>
      <c r="J65" s="3" t="s">
        <v>195</v>
      </c>
      <c r="K65" s="3"/>
      <c r="L65" s="3"/>
      <c r="M65" s="3"/>
      <c r="N65" s="3">
        <v>0</v>
      </c>
    </row>
    <row r="66" spans="1:14" x14ac:dyDescent="0.25">
      <c r="A66" s="1">
        <v>2003</v>
      </c>
      <c r="B66" s="1" t="s">
        <v>149</v>
      </c>
      <c r="C66" s="1" t="s">
        <v>19</v>
      </c>
      <c r="D66" s="1">
        <v>1599.7</v>
      </c>
      <c r="E66" s="1">
        <v>1</v>
      </c>
      <c r="H66" s="34" t="s">
        <v>140</v>
      </c>
      <c r="I66" s="34">
        <v>371</v>
      </c>
      <c r="J66" s="1" t="s">
        <v>106</v>
      </c>
      <c r="K66" s="1">
        <v>372</v>
      </c>
      <c r="N66" s="1">
        <v>5</v>
      </c>
    </row>
    <row r="67" spans="1:14" x14ac:dyDescent="0.25">
      <c r="A67" s="1">
        <v>2003</v>
      </c>
      <c r="B67" s="1" t="s">
        <v>150</v>
      </c>
      <c r="C67" s="1" t="s">
        <v>10</v>
      </c>
      <c r="D67" s="1">
        <v>1498.1</v>
      </c>
      <c r="E67" s="1">
        <v>2</v>
      </c>
      <c r="H67" s="1" t="s">
        <v>171</v>
      </c>
      <c r="I67" s="1">
        <v>339</v>
      </c>
      <c r="J67" s="1" t="s">
        <v>172</v>
      </c>
      <c r="K67" s="1">
        <v>237</v>
      </c>
      <c r="N67" s="1">
        <v>3</v>
      </c>
    </row>
    <row r="68" spans="1:14" x14ac:dyDescent="0.25">
      <c r="A68" s="1">
        <v>2003</v>
      </c>
      <c r="B68" s="1" t="s">
        <v>14</v>
      </c>
      <c r="C68" s="1" t="s">
        <v>14</v>
      </c>
      <c r="D68" s="1">
        <v>1489.2</v>
      </c>
      <c r="E68" s="1">
        <v>3</v>
      </c>
      <c r="H68" s="1" t="s">
        <v>146</v>
      </c>
      <c r="I68" s="1">
        <v>342</v>
      </c>
      <c r="J68" s="1" t="s">
        <v>142</v>
      </c>
      <c r="K68" s="1">
        <v>271</v>
      </c>
      <c r="N68" s="1">
        <v>1</v>
      </c>
    </row>
    <row r="69" spans="1:14" x14ac:dyDescent="0.25">
      <c r="A69" s="1">
        <v>2003</v>
      </c>
      <c r="B69" s="1" t="s">
        <v>151</v>
      </c>
      <c r="C69" s="1" t="s">
        <v>22</v>
      </c>
      <c r="D69" s="1">
        <v>1458.5</v>
      </c>
      <c r="E69" s="1">
        <v>4</v>
      </c>
      <c r="H69" s="1" t="s">
        <v>173</v>
      </c>
      <c r="I69" s="1">
        <v>282</v>
      </c>
      <c r="J69" s="1" t="s">
        <v>101</v>
      </c>
      <c r="K69" s="1">
        <v>274</v>
      </c>
      <c r="N69" s="1">
        <v>2</v>
      </c>
    </row>
    <row r="70" spans="1:14" x14ac:dyDescent="0.25">
      <c r="A70" s="1">
        <v>2003</v>
      </c>
      <c r="B70" s="1" t="s">
        <v>32</v>
      </c>
      <c r="C70" s="1" t="s">
        <v>32</v>
      </c>
      <c r="D70" s="1">
        <v>1433.7</v>
      </c>
      <c r="E70" s="1">
        <v>5</v>
      </c>
      <c r="H70" s="1" t="s">
        <v>174</v>
      </c>
      <c r="I70" s="1">
        <v>354</v>
      </c>
      <c r="J70" s="1" t="s">
        <v>167</v>
      </c>
      <c r="K70" s="1">
        <v>279</v>
      </c>
      <c r="N70" s="1">
        <v>1</v>
      </c>
    </row>
    <row r="71" spans="1:14" x14ac:dyDescent="0.25">
      <c r="A71" s="1">
        <v>2003</v>
      </c>
      <c r="B71" s="1" t="s">
        <v>152</v>
      </c>
      <c r="C71" s="1" t="s">
        <v>153</v>
      </c>
      <c r="D71" s="1">
        <v>1409.8</v>
      </c>
      <c r="E71" s="1">
        <v>6</v>
      </c>
      <c r="H71" s="1" t="s">
        <v>170</v>
      </c>
      <c r="I71" s="1">
        <v>302</v>
      </c>
      <c r="J71" s="1" t="s">
        <v>148</v>
      </c>
      <c r="K71" s="1">
        <v>265</v>
      </c>
      <c r="N71" s="1">
        <v>2</v>
      </c>
    </row>
    <row r="72" spans="1:14" x14ac:dyDescent="0.25">
      <c r="A72" s="1">
        <v>2003</v>
      </c>
      <c r="B72" s="1" t="s">
        <v>154</v>
      </c>
      <c r="C72" s="1" t="s">
        <v>24</v>
      </c>
      <c r="D72" s="1">
        <v>1395.3</v>
      </c>
      <c r="E72" s="1">
        <v>7</v>
      </c>
      <c r="H72" s="1" t="s">
        <v>175</v>
      </c>
      <c r="I72" s="1">
        <v>259</v>
      </c>
      <c r="J72" s="1" t="s">
        <v>176</v>
      </c>
      <c r="K72" s="1">
        <v>243</v>
      </c>
      <c r="N72" s="1">
        <v>3</v>
      </c>
    </row>
    <row r="73" spans="1:14" x14ac:dyDescent="0.25">
      <c r="A73" s="3">
        <v>2003</v>
      </c>
      <c r="B73" s="3" t="s">
        <v>136</v>
      </c>
      <c r="C73" s="3" t="s">
        <v>39</v>
      </c>
      <c r="D73" s="3">
        <v>1134.4000000000001</v>
      </c>
      <c r="E73" s="3">
        <v>8</v>
      </c>
      <c r="F73" s="4" t="s">
        <v>340</v>
      </c>
      <c r="G73" s="3"/>
      <c r="H73" s="3" t="s">
        <v>124</v>
      </c>
      <c r="I73" s="3">
        <v>249</v>
      </c>
      <c r="J73" s="3"/>
      <c r="K73" s="3"/>
      <c r="L73" s="3"/>
      <c r="M73" s="3"/>
      <c r="N73" s="3">
        <v>0</v>
      </c>
    </row>
    <row r="74" spans="1:14" x14ac:dyDescent="0.25">
      <c r="A74" s="1">
        <v>2004</v>
      </c>
      <c r="B74" s="1" t="s">
        <v>155</v>
      </c>
      <c r="C74" s="1" t="s">
        <v>10</v>
      </c>
      <c r="D74" s="1">
        <v>2033</v>
      </c>
      <c r="E74" s="1">
        <v>1</v>
      </c>
      <c r="H74" s="1" t="s">
        <v>124</v>
      </c>
      <c r="I74" s="1">
        <v>341.5</v>
      </c>
      <c r="J74" s="1" t="s">
        <v>148</v>
      </c>
      <c r="K74" s="1">
        <v>303.60000000000002</v>
      </c>
      <c r="N74" s="1">
        <v>5</v>
      </c>
    </row>
    <row r="75" spans="1:14" x14ac:dyDescent="0.25">
      <c r="A75" s="1">
        <v>2004</v>
      </c>
      <c r="B75" s="1" t="s">
        <v>156</v>
      </c>
      <c r="C75" s="1" t="s">
        <v>19</v>
      </c>
      <c r="D75" s="1">
        <v>1857.8</v>
      </c>
      <c r="E75" s="1">
        <v>2</v>
      </c>
      <c r="H75" s="1" t="s">
        <v>163</v>
      </c>
      <c r="I75" s="1">
        <v>270.3</v>
      </c>
      <c r="J75" s="1" t="s">
        <v>105</v>
      </c>
      <c r="K75" s="1">
        <v>241.4</v>
      </c>
      <c r="N75" s="1">
        <v>3</v>
      </c>
    </row>
    <row r="76" spans="1:14" x14ac:dyDescent="0.25">
      <c r="A76" s="1">
        <v>2004</v>
      </c>
      <c r="B76" s="1" t="s">
        <v>157</v>
      </c>
      <c r="C76" s="1" t="s">
        <v>32</v>
      </c>
      <c r="D76" s="1">
        <v>1783.3</v>
      </c>
      <c r="E76" s="1">
        <v>3</v>
      </c>
      <c r="H76" s="34" t="s">
        <v>123</v>
      </c>
      <c r="I76" s="34">
        <v>350.4</v>
      </c>
      <c r="J76" s="1" t="s">
        <v>164</v>
      </c>
      <c r="K76" s="1">
        <v>213</v>
      </c>
      <c r="N76" s="1">
        <v>3</v>
      </c>
    </row>
    <row r="77" spans="1:14" x14ac:dyDescent="0.25">
      <c r="A77" s="1">
        <v>2004</v>
      </c>
      <c r="B77" s="1" t="s">
        <v>162</v>
      </c>
      <c r="C77" s="1" t="s">
        <v>158</v>
      </c>
      <c r="D77" s="1">
        <v>1764.6</v>
      </c>
      <c r="E77" s="1">
        <v>4</v>
      </c>
      <c r="H77" s="1" t="s">
        <v>165</v>
      </c>
      <c r="I77" s="1">
        <v>228.1</v>
      </c>
      <c r="J77" s="1" t="s">
        <v>166</v>
      </c>
      <c r="K77" s="1">
        <v>225.9</v>
      </c>
      <c r="N77" s="1">
        <v>1</v>
      </c>
    </row>
    <row r="78" spans="1:14" x14ac:dyDescent="0.25">
      <c r="A78" s="1">
        <v>2004</v>
      </c>
      <c r="B78" s="1" t="s">
        <v>159</v>
      </c>
      <c r="C78" s="1" t="s">
        <v>22</v>
      </c>
      <c r="D78" s="1">
        <v>1749.6</v>
      </c>
      <c r="E78" s="1">
        <v>5</v>
      </c>
      <c r="H78" s="1" t="s">
        <v>61</v>
      </c>
      <c r="I78" s="1">
        <v>243.1</v>
      </c>
      <c r="J78" s="1" t="s">
        <v>167</v>
      </c>
      <c r="K78" s="1">
        <v>208.3</v>
      </c>
      <c r="N78" s="1">
        <v>1</v>
      </c>
    </row>
    <row r="79" spans="1:14" x14ac:dyDescent="0.25">
      <c r="A79" s="1">
        <v>2004</v>
      </c>
      <c r="B79" s="1" t="s">
        <v>160</v>
      </c>
      <c r="C79" s="1" t="s">
        <v>14</v>
      </c>
      <c r="D79" s="1">
        <v>1743.8</v>
      </c>
      <c r="E79" s="1">
        <v>6</v>
      </c>
      <c r="H79" s="1" t="s">
        <v>168</v>
      </c>
      <c r="I79" s="1">
        <v>201.1</v>
      </c>
      <c r="J79" s="1" t="s">
        <v>140</v>
      </c>
      <c r="K79" s="1">
        <v>196.1</v>
      </c>
      <c r="N79" s="1">
        <v>2</v>
      </c>
    </row>
    <row r="80" spans="1:14" x14ac:dyDescent="0.25">
      <c r="A80" s="1">
        <v>2004</v>
      </c>
      <c r="B80" s="1" t="s">
        <v>161</v>
      </c>
      <c r="C80" s="1" t="s">
        <v>153</v>
      </c>
      <c r="D80" s="1">
        <v>1664.3</v>
      </c>
      <c r="E80" s="1">
        <v>7</v>
      </c>
      <c r="H80" s="1" t="s">
        <v>146</v>
      </c>
      <c r="I80" s="1">
        <v>285.7</v>
      </c>
      <c r="J80" s="1" t="s">
        <v>143</v>
      </c>
      <c r="K80" s="1">
        <v>220.6</v>
      </c>
      <c r="N80" s="1">
        <v>2</v>
      </c>
    </row>
    <row r="81" spans="1:14" x14ac:dyDescent="0.25">
      <c r="A81" s="3">
        <v>2004</v>
      </c>
      <c r="B81" s="3" t="s">
        <v>154</v>
      </c>
      <c r="C81" s="3" t="s">
        <v>24</v>
      </c>
      <c r="D81" s="3">
        <v>1569.5</v>
      </c>
      <c r="E81" s="3">
        <v>8</v>
      </c>
      <c r="F81" s="4" t="s">
        <v>340</v>
      </c>
      <c r="G81" s="3"/>
      <c r="H81" s="3" t="s">
        <v>169</v>
      </c>
      <c r="I81" s="3">
        <v>234.2</v>
      </c>
      <c r="J81" s="3" t="s">
        <v>147</v>
      </c>
      <c r="K81" s="3">
        <v>215.3</v>
      </c>
      <c r="L81" s="3"/>
      <c r="M81" s="3"/>
      <c r="N81" s="3">
        <v>0</v>
      </c>
    </row>
    <row r="82" spans="1:14" x14ac:dyDescent="0.25">
      <c r="A82" s="1">
        <v>2005</v>
      </c>
      <c r="B82" s="1" t="s">
        <v>182</v>
      </c>
      <c r="C82" s="1" t="s">
        <v>22</v>
      </c>
      <c r="D82" s="1">
        <v>1873.3</v>
      </c>
      <c r="E82" s="1">
        <v>1</v>
      </c>
      <c r="H82" s="34" t="s">
        <v>148</v>
      </c>
      <c r="I82" s="34">
        <v>362.8</v>
      </c>
      <c r="J82" s="1" t="s">
        <v>188</v>
      </c>
      <c r="K82" s="1">
        <v>304</v>
      </c>
      <c r="N82" s="1">
        <v>5</v>
      </c>
    </row>
    <row r="83" spans="1:14" x14ac:dyDescent="0.25">
      <c r="A83" s="1">
        <v>2005</v>
      </c>
      <c r="B83" s="1" t="s">
        <v>183</v>
      </c>
      <c r="C83" s="1" t="s">
        <v>19</v>
      </c>
      <c r="D83" s="1">
        <v>1755.1</v>
      </c>
      <c r="E83" s="1">
        <v>2</v>
      </c>
      <c r="H83" s="1" t="s">
        <v>165</v>
      </c>
      <c r="I83" s="1">
        <v>216.6</v>
      </c>
      <c r="J83" s="1" t="s">
        <v>101</v>
      </c>
      <c r="K83" s="1">
        <v>202.7</v>
      </c>
      <c r="N83" s="1">
        <v>4</v>
      </c>
    </row>
    <row r="84" spans="1:14" x14ac:dyDescent="0.25">
      <c r="A84" s="1">
        <v>2005</v>
      </c>
      <c r="B84" s="1" t="s">
        <v>160</v>
      </c>
      <c r="C84" s="1" t="s">
        <v>14</v>
      </c>
      <c r="D84" s="1">
        <v>1678.2</v>
      </c>
      <c r="E84" s="1">
        <v>3</v>
      </c>
      <c r="H84" s="1" t="s">
        <v>193</v>
      </c>
      <c r="I84" s="1">
        <v>262.7</v>
      </c>
      <c r="J84" s="1" t="s">
        <v>194</v>
      </c>
      <c r="K84" s="1">
        <v>209.9</v>
      </c>
      <c r="N84" s="1">
        <v>3</v>
      </c>
    </row>
    <row r="85" spans="1:14" x14ac:dyDescent="0.25">
      <c r="A85" s="1">
        <v>2005</v>
      </c>
      <c r="B85" s="1" t="s">
        <v>184</v>
      </c>
      <c r="C85" s="1" t="s">
        <v>10</v>
      </c>
      <c r="D85" s="1">
        <v>1623.9</v>
      </c>
      <c r="E85" s="1">
        <v>4</v>
      </c>
      <c r="H85" s="1" t="s">
        <v>141</v>
      </c>
      <c r="I85" s="1">
        <v>242.3</v>
      </c>
      <c r="J85" s="1" t="s">
        <v>187</v>
      </c>
      <c r="K85" s="1">
        <v>175.2</v>
      </c>
      <c r="N85" s="1">
        <v>2</v>
      </c>
    </row>
    <row r="86" spans="1:14" x14ac:dyDescent="0.25">
      <c r="A86" s="1">
        <v>2005</v>
      </c>
      <c r="B86" s="1" t="s">
        <v>185</v>
      </c>
      <c r="C86" s="1" t="s">
        <v>153</v>
      </c>
      <c r="D86" s="1">
        <v>1581</v>
      </c>
      <c r="E86" s="1">
        <v>5</v>
      </c>
      <c r="H86" s="1" t="s">
        <v>190</v>
      </c>
      <c r="I86" s="1">
        <v>271</v>
      </c>
      <c r="J86" s="1" t="s">
        <v>191</v>
      </c>
      <c r="K86" s="1">
        <v>205.1</v>
      </c>
      <c r="N86" s="1">
        <v>1</v>
      </c>
    </row>
    <row r="87" spans="1:14" x14ac:dyDescent="0.25">
      <c r="A87" s="1">
        <v>2005</v>
      </c>
      <c r="B87" s="1" t="s">
        <v>154</v>
      </c>
      <c r="C87" s="1" t="s">
        <v>24</v>
      </c>
      <c r="D87" s="1">
        <v>1574.9</v>
      </c>
      <c r="E87" s="1">
        <v>6</v>
      </c>
      <c r="H87" s="1" t="s">
        <v>105</v>
      </c>
      <c r="I87" s="1">
        <v>267.3</v>
      </c>
      <c r="J87" s="1" t="s">
        <v>174</v>
      </c>
      <c r="K87" s="1">
        <v>223.3</v>
      </c>
      <c r="N87" s="1">
        <v>0</v>
      </c>
    </row>
    <row r="88" spans="1:14" x14ac:dyDescent="0.25">
      <c r="A88" s="1">
        <v>2005</v>
      </c>
      <c r="B88" s="1" t="s">
        <v>162</v>
      </c>
      <c r="C88" s="1" t="s">
        <v>158</v>
      </c>
      <c r="D88" s="1">
        <v>1472.2</v>
      </c>
      <c r="E88" s="1">
        <v>7</v>
      </c>
      <c r="H88" s="1" t="s">
        <v>167</v>
      </c>
      <c r="I88" s="1">
        <v>224.6</v>
      </c>
      <c r="J88" s="1" t="s">
        <v>192</v>
      </c>
      <c r="K88" s="1">
        <v>154</v>
      </c>
      <c r="N88" s="1">
        <v>2</v>
      </c>
    </row>
    <row r="89" spans="1:14" x14ac:dyDescent="0.25">
      <c r="A89" s="3">
        <v>2005</v>
      </c>
      <c r="B89" s="3" t="s">
        <v>186</v>
      </c>
      <c r="C89" s="3" t="s">
        <v>32</v>
      </c>
      <c r="D89" s="3">
        <v>1447</v>
      </c>
      <c r="E89" s="3">
        <v>8</v>
      </c>
      <c r="F89" s="4" t="s">
        <v>340</v>
      </c>
      <c r="G89" s="3"/>
      <c r="H89" s="3" t="s">
        <v>146</v>
      </c>
      <c r="I89" s="3">
        <v>315.8</v>
      </c>
      <c r="J89" s="3" t="s">
        <v>189</v>
      </c>
      <c r="K89" s="3">
        <v>250.8</v>
      </c>
      <c r="L89" s="3"/>
      <c r="M89" s="3"/>
      <c r="N89" s="3">
        <v>0</v>
      </c>
    </row>
    <row r="90" spans="1:14" x14ac:dyDescent="0.25">
      <c r="A90" s="1">
        <v>2006</v>
      </c>
      <c r="B90" s="1" t="s">
        <v>214</v>
      </c>
      <c r="C90" s="1" t="s">
        <v>158</v>
      </c>
      <c r="D90" s="1">
        <v>1710.7</v>
      </c>
      <c r="E90" s="1">
        <v>1</v>
      </c>
      <c r="H90" s="1" t="s">
        <v>193</v>
      </c>
      <c r="I90" s="1">
        <v>331.9</v>
      </c>
      <c r="J90" s="1" t="s">
        <v>207</v>
      </c>
      <c r="K90" s="1">
        <v>238</v>
      </c>
      <c r="N90" s="1">
        <v>4</v>
      </c>
    </row>
    <row r="91" spans="1:14" x14ac:dyDescent="0.25">
      <c r="A91" s="1">
        <v>2006</v>
      </c>
      <c r="B91" s="1" t="s">
        <v>201</v>
      </c>
      <c r="C91" s="1" t="s">
        <v>153</v>
      </c>
      <c r="D91" s="1">
        <v>1659.3</v>
      </c>
      <c r="E91" s="1">
        <v>2</v>
      </c>
      <c r="H91" s="1" t="s">
        <v>188</v>
      </c>
      <c r="I91" s="1">
        <v>241.7</v>
      </c>
      <c r="J91" s="1" t="s">
        <v>143</v>
      </c>
      <c r="K91" s="1">
        <v>211</v>
      </c>
      <c r="N91" s="1">
        <v>4</v>
      </c>
    </row>
    <row r="92" spans="1:14" x14ac:dyDescent="0.25">
      <c r="A92" s="1">
        <v>2006</v>
      </c>
      <c r="B92" s="1" t="s">
        <v>202</v>
      </c>
      <c r="C92" s="1" t="s">
        <v>10</v>
      </c>
      <c r="D92" s="1">
        <v>1648.7</v>
      </c>
      <c r="E92" s="1">
        <v>3</v>
      </c>
      <c r="H92" s="34" t="s">
        <v>146</v>
      </c>
      <c r="I92" s="34">
        <v>425.9</v>
      </c>
      <c r="J92" s="1" t="s">
        <v>190</v>
      </c>
      <c r="K92" s="1">
        <v>197.7</v>
      </c>
      <c r="N92" s="1">
        <v>3</v>
      </c>
    </row>
    <row r="93" spans="1:14" x14ac:dyDescent="0.25">
      <c r="A93" s="1">
        <v>2006</v>
      </c>
      <c r="B93" s="1" t="s">
        <v>154</v>
      </c>
      <c r="C93" s="1" t="s">
        <v>24</v>
      </c>
      <c r="D93" s="1">
        <v>1644</v>
      </c>
      <c r="E93" s="1">
        <v>4</v>
      </c>
      <c r="H93" s="1" t="s">
        <v>208</v>
      </c>
      <c r="I93" s="1">
        <v>327.39999999999998</v>
      </c>
      <c r="J93" s="1" t="s">
        <v>101</v>
      </c>
      <c r="K93" s="1">
        <v>231.6</v>
      </c>
      <c r="N93" s="1">
        <v>3</v>
      </c>
    </row>
    <row r="94" spans="1:14" x14ac:dyDescent="0.25">
      <c r="A94" s="1">
        <v>2006</v>
      </c>
      <c r="B94" s="1" t="s">
        <v>203</v>
      </c>
      <c r="C94" s="1" t="s">
        <v>22</v>
      </c>
      <c r="D94" s="1">
        <v>1622.4</v>
      </c>
      <c r="E94" s="1">
        <v>5</v>
      </c>
      <c r="H94" s="1" t="s">
        <v>124</v>
      </c>
      <c r="I94" s="1">
        <v>203.2</v>
      </c>
      <c r="J94" s="1" t="s">
        <v>209</v>
      </c>
      <c r="K94" s="1">
        <v>202</v>
      </c>
      <c r="N94" s="1">
        <v>0</v>
      </c>
    </row>
    <row r="95" spans="1:14" x14ac:dyDescent="0.25">
      <c r="A95" s="1">
        <v>2006</v>
      </c>
      <c r="B95" s="1" t="s">
        <v>204</v>
      </c>
      <c r="C95" s="1" t="s">
        <v>14</v>
      </c>
      <c r="D95" s="1">
        <v>1615.1</v>
      </c>
      <c r="E95" s="1">
        <v>6</v>
      </c>
      <c r="H95" s="1" t="s">
        <v>165</v>
      </c>
      <c r="I95" s="1">
        <v>217.4</v>
      </c>
      <c r="J95" s="1" t="s">
        <v>145</v>
      </c>
      <c r="K95" s="1">
        <v>188.2</v>
      </c>
      <c r="N95" s="1">
        <v>2</v>
      </c>
    </row>
    <row r="96" spans="1:14" x14ac:dyDescent="0.25">
      <c r="A96" s="1">
        <v>2006</v>
      </c>
      <c r="B96" s="1" t="s">
        <v>205</v>
      </c>
      <c r="C96" s="1" t="s">
        <v>19</v>
      </c>
      <c r="D96" s="1">
        <v>1577.4</v>
      </c>
      <c r="E96" s="1">
        <v>7</v>
      </c>
      <c r="H96" s="1" t="s">
        <v>210</v>
      </c>
      <c r="I96" s="1">
        <v>242</v>
      </c>
      <c r="J96" s="1" t="s">
        <v>211</v>
      </c>
      <c r="K96" s="1">
        <v>205.4</v>
      </c>
      <c r="N96" s="1">
        <v>0</v>
      </c>
    </row>
    <row r="97" spans="1:14" x14ac:dyDescent="0.25">
      <c r="A97" s="3">
        <v>2006</v>
      </c>
      <c r="B97" s="3" t="s">
        <v>206</v>
      </c>
      <c r="C97" s="3" t="s">
        <v>32</v>
      </c>
      <c r="D97" s="3">
        <v>1515.5</v>
      </c>
      <c r="E97" s="3">
        <v>8</v>
      </c>
      <c r="F97" s="4" t="s">
        <v>340</v>
      </c>
      <c r="G97" s="3"/>
      <c r="H97" s="3" t="s">
        <v>174</v>
      </c>
      <c r="I97" s="3">
        <v>197.8</v>
      </c>
      <c r="J97" s="3" t="s">
        <v>212</v>
      </c>
      <c r="K97" s="3">
        <v>160.6</v>
      </c>
      <c r="L97" s="3"/>
      <c r="M97" s="3"/>
      <c r="N97" s="3">
        <v>1</v>
      </c>
    </row>
    <row r="98" spans="1:14" x14ac:dyDescent="0.25">
      <c r="A98" s="1">
        <v>2007</v>
      </c>
      <c r="B98" s="1" t="s">
        <v>228</v>
      </c>
      <c r="C98" s="1" t="s">
        <v>153</v>
      </c>
      <c r="D98" s="1">
        <v>1841.2</v>
      </c>
      <c r="E98" s="1">
        <v>1</v>
      </c>
      <c r="H98" s="1" t="s">
        <v>143</v>
      </c>
      <c r="I98" s="1">
        <v>244</v>
      </c>
      <c r="J98" s="1" t="s">
        <v>231</v>
      </c>
      <c r="K98" s="1">
        <v>225.4</v>
      </c>
      <c r="N98" s="1">
        <v>2</v>
      </c>
    </row>
    <row r="99" spans="1:14" x14ac:dyDescent="0.25">
      <c r="A99" s="1">
        <v>2007</v>
      </c>
      <c r="B99" s="1" t="s">
        <v>229</v>
      </c>
      <c r="C99" s="1" t="s">
        <v>10</v>
      </c>
      <c r="D99" s="1">
        <v>1766.8</v>
      </c>
      <c r="E99" s="1">
        <v>2</v>
      </c>
      <c r="H99" s="1" t="s">
        <v>106</v>
      </c>
      <c r="I99" s="1">
        <v>311.3</v>
      </c>
      <c r="J99" s="1" t="s">
        <v>163</v>
      </c>
      <c r="K99" s="1">
        <v>246.2</v>
      </c>
      <c r="N99" s="1">
        <v>3</v>
      </c>
    </row>
    <row r="100" spans="1:14" x14ac:dyDescent="0.25">
      <c r="A100" s="1">
        <v>2007</v>
      </c>
      <c r="B100" s="1" t="s">
        <v>227</v>
      </c>
      <c r="C100" s="1" t="s">
        <v>22</v>
      </c>
      <c r="D100" s="1">
        <v>1741.6</v>
      </c>
      <c r="E100" s="1">
        <v>3</v>
      </c>
      <c r="H100" s="1" t="s">
        <v>230</v>
      </c>
      <c r="I100" s="1">
        <v>250.8</v>
      </c>
      <c r="J100" s="1" t="s">
        <v>167</v>
      </c>
      <c r="K100" s="1">
        <v>210.7</v>
      </c>
      <c r="N100" s="1">
        <v>3</v>
      </c>
    </row>
    <row r="101" spans="1:14" x14ac:dyDescent="0.25">
      <c r="A101" s="1">
        <v>2007</v>
      </c>
      <c r="B101" s="1" t="s">
        <v>226</v>
      </c>
      <c r="C101" s="1" t="s">
        <v>19</v>
      </c>
      <c r="D101" s="1">
        <v>1736.5</v>
      </c>
      <c r="E101" s="1">
        <v>4</v>
      </c>
      <c r="H101" s="1" t="s">
        <v>232</v>
      </c>
      <c r="I101" s="1">
        <v>251.5</v>
      </c>
      <c r="J101" s="1" t="s">
        <v>233</v>
      </c>
      <c r="K101" s="1">
        <v>236.8</v>
      </c>
      <c r="N101" s="1">
        <v>2</v>
      </c>
    </row>
    <row r="102" spans="1:14" x14ac:dyDescent="0.25">
      <c r="A102" s="1">
        <v>2007</v>
      </c>
      <c r="B102" s="1" t="s">
        <v>225</v>
      </c>
      <c r="C102" s="1" t="s">
        <v>32</v>
      </c>
      <c r="D102" s="1">
        <v>1734.5</v>
      </c>
      <c r="E102" s="1">
        <v>5</v>
      </c>
      <c r="H102" s="34" t="s">
        <v>234</v>
      </c>
      <c r="I102" s="34">
        <v>370.1</v>
      </c>
      <c r="J102" s="1" t="s">
        <v>146</v>
      </c>
      <c r="K102" s="1">
        <v>307.39999999999998</v>
      </c>
      <c r="N102" s="1">
        <v>5</v>
      </c>
    </row>
    <row r="103" spans="1:14" x14ac:dyDescent="0.25">
      <c r="A103" s="1">
        <v>2007</v>
      </c>
      <c r="B103" s="1" t="s">
        <v>204</v>
      </c>
      <c r="C103" s="1" t="s">
        <v>14</v>
      </c>
      <c r="D103" s="1">
        <v>1674.5</v>
      </c>
      <c r="E103" s="1">
        <v>6</v>
      </c>
      <c r="H103" s="1" t="s">
        <v>210</v>
      </c>
      <c r="I103" s="1">
        <v>281.39999999999998</v>
      </c>
      <c r="J103" s="1" t="s">
        <v>235</v>
      </c>
      <c r="K103" s="1">
        <v>222.7</v>
      </c>
      <c r="N103" s="1">
        <v>2</v>
      </c>
    </row>
    <row r="104" spans="1:14" x14ac:dyDescent="0.25">
      <c r="A104" s="1">
        <v>2007</v>
      </c>
      <c r="B104" s="1" t="s">
        <v>214</v>
      </c>
      <c r="C104" s="1" t="s">
        <v>158</v>
      </c>
      <c r="D104" s="1">
        <v>1551.6</v>
      </c>
      <c r="E104" s="1">
        <v>7</v>
      </c>
      <c r="H104" s="1" t="s">
        <v>165</v>
      </c>
      <c r="I104" s="1">
        <v>227.5</v>
      </c>
      <c r="J104" s="1" t="s">
        <v>141</v>
      </c>
      <c r="K104" s="1">
        <v>214.8</v>
      </c>
      <c r="N104" s="1">
        <v>0</v>
      </c>
    </row>
    <row r="105" spans="1:14" x14ac:dyDescent="0.25">
      <c r="A105" s="3">
        <v>2007</v>
      </c>
      <c r="B105" s="3" t="s">
        <v>154</v>
      </c>
      <c r="C105" s="3" t="s">
        <v>24</v>
      </c>
      <c r="D105" s="3">
        <v>1434.1</v>
      </c>
      <c r="E105" s="3">
        <v>8</v>
      </c>
      <c r="F105" s="3" t="s">
        <v>340</v>
      </c>
      <c r="G105" s="3"/>
      <c r="H105" s="3" t="s">
        <v>124</v>
      </c>
      <c r="I105" s="3">
        <v>260.8</v>
      </c>
      <c r="J105" s="3" t="s">
        <v>236</v>
      </c>
      <c r="K105" s="3">
        <v>157.69999999999999</v>
      </c>
      <c r="L105" s="3"/>
      <c r="M105" s="3"/>
      <c r="N105" s="3">
        <v>0</v>
      </c>
    </row>
    <row r="106" spans="1:14" x14ac:dyDescent="0.25">
      <c r="A106" s="1">
        <v>2008</v>
      </c>
      <c r="B106" s="1" t="s">
        <v>214</v>
      </c>
      <c r="C106" s="1" t="s">
        <v>158</v>
      </c>
      <c r="D106" s="1">
        <v>1787.2</v>
      </c>
      <c r="E106" s="1">
        <v>1</v>
      </c>
      <c r="G106" s="1">
        <v>3</v>
      </c>
      <c r="H106" s="1" t="s">
        <v>243</v>
      </c>
      <c r="I106" s="1">
        <v>274</v>
      </c>
      <c r="J106" s="1" t="s">
        <v>248</v>
      </c>
      <c r="K106" s="1">
        <v>242.5</v>
      </c>
      <c r="N106" s="1">
        <v>4</v>
      </c>
    </row>
    <row r="107" spans="1:14" x14ac:dyDescent="0.25">
      <c r="A107" s="1">
        <v>2008</v>
      </c>
      <c r="B107" s="1" t="s">
        <v>227</v>
      </c>
      <c r="C107" s="1" t="s">
        <v>22</v>
      </c>
      <c r="D107" s="1">
        <v>1754.2</v>
      </c>
      <c r="E107" s="1">
        <v>2</v>
      </c>
      <c r="G107" s="1">
        <v>7</v>
      </c>
      <c r="H107" s="1" t="s">
        <v>240</v>
      </c>
      <c r="I107" s="1">
        <v>267</v>
      </c>
      <c r="J107" s="1" t="s">
        <v>247</v>
      </c>
      <c r="K107" s="1">
        <v>240.9</v>
      </c>
      <c r="N107" s="1">
        <v>4</v>
      </c>
    </row>
    <row r="108" spans="1:14" x14ac:dyDescent="0.25">
      <c r="A108" s="1">
        <v>2008</v>
      </c>
      <c r="B108" s="1" t="s">
        <v>237</v>
      </c>
      <c r="C108" s="1" t="s">
        <v>153</v>
      </c>
      <c r="D108" s="1">
        <v>1729.1</v>
      </c>
      <c r="E108" s="1">
        <v>3</v>
      </c>
      <c r="G108" s="1">
        <v>8</v>
      </c>
      <c r="H108" s="34" t="s">
        <v>241</v>
      </c>
      <c r="I108" s="34">
        <v>290</v>
      </c>
      <c r="J108" s="1" t="s">
        <v>242</v>
      </c>
      <c r="K108" s="1">
        <v>253</v>
      </c>
      <c r="N108" s="1">
        <v>2</v>
      </c>
    </row>
    <row r="109" spans="1:14" x14ac:dyDescent="0.25">
      <c r="A109" s="1">
        <v>2008</v>
      </c>
      <c r="B109" s="1" t="s">
        <v>238</v>
      </c>
      <c r="C109" s="1" t="s">
        <v>10</v>
      </c>
      <c r="D109" s="1">
        <v>1662.7</v>
      </c>
      <c r="E109" s="1">
        <v>4</v>
      </c>
      <c r="G109" s="1">
        <v>6</v>
      </c>
      <c r="H109" s="1" t="s">
        <v>246</v>
      </c>
      <c r="I109" s="1">
        <v>286.5</v>
      </c>
      <c r="J109" s="1" t="s">
        <v>144</v>
      </c>
      <c r="K109" s="1">
        <v>234</v>
      </c>
      <c r="N109" s="1">
        <v>3</v>
      </c>
    </row>
    <row r="110" spans="1:14" x14ac:dyDescent="0.25">
      <c r="A110" s="1">
        <v>2008</v>
      </c>
      <c r="B110" s="1" t="s">
        <v>204</v>
      </c>
      <c r="C110" s="1" t="s">
        <v>14</v>
      </c>
      <c r="D110" s="1">
        <v>1648.8</v>
      </c>
      <c r="E110" s="1">
        <v>5</v>
      </c>
      <c r="G110" s="1">
        <v>5</v>
      </c>
      <c r="H110" s="1" t="s">
        <v>245</v>
      </c>
      <c r="I110" s="1">
        <v>279</v>
      </c>
      <c r="J110" s="1" t="s">
        <v>163</v>
      </c>
      <c r="K110" s="1">
        <v>262</v>
      </c>
      <c r="N110" s="1">
        <v>1</v>
      </c>
    </row>
    <row r="111" spans="1:14" x14ac:dyDescent="0.25">
      <c r="A111" s="1">
        <v>2008</v>
      </c>
      <c r="B111" s="1" t="s">
        <v>239</v>
      </c>
      <c r="C111" s="1" t="s">
        <v>19</v>
      </c>
      <c r="D111" s="1">
        <v>1591.5</v>
      </c>
      <c r="E111" s="1">
        <v>6</v>
      </c>
      <c r="G111" s="1">
        <v>2</v>
      </c>
      <c r="H111" s="1" t="s">
        <v>249</v>
      </c>
      <c r="I111" s="1">
        <v>267.3</v>
      </c>
      <c r="J111" s="1" t="s">
        <v>244</v>
      </c>
      <c r="K111" s="1">
        <v>245</v>
      </c>
      <c r="N111" s="1">
        <v>0</v>
      </c>
    </row>
    <row r="112" spans="1:14" x14ac:dyDescent="0.25">
      <c r="A112" s="1">
        <v>2008</v>
      </c>
      <c r="B112" s="1" t="s">
        <v>225</v>
      </c>
      <c r="C112" s="1" t="s">
        <v>32</v>
      </c>
      <c r="D112" s="1">
        <v>1387.8</v>
      </c>
      <c r="E112" s="1">
        <v>7</v>
      </c>
      <c r="G112" s="1">
        <v>1</v>
      </c>
      <c r="H112" s="1" t="s">
        <v>146</v>
      </c>
      <c r="I112" s="1">
        <v>225.6</v>
      </c>
      <c r="J112" s="1" t="s">
        <v>232</v>
      </c>
      <c r="K112" s="1">
        <v>202</v>
      </c>
      <c r="N112" s="1">
        <v>2</v>
      </c>
    </row>
    <row r="113" spans="1:14" x14ac:dyDescent="0.25">
      <c r="A113" s="3">
        <v>2008</v>
      </c>
      <c r="B113" s="3" t="s">
        <v>154</v>
      </c>
      <c r="C113" s="3" t="s">
        <v>24</v>
      </c>
      <c r="D113" s="3">
        <v>1361.3</v>
      </c>
      <c r="E113" s="3">
        <v>8</v>
      </c>
      <c r="F113" s="3" t="s">
        <v>340</v>
      </c>
      <c r="G113" s="3">
        <v>4</v>
      </c>
      <c r="H113" s="3" t="s">
        <v>250</v>
      </c>
      <c r="I113" s="3">
        <v>213</v>
      </c>
      <c r="J113" s="3" t="s">
        <v>190</v>
      </c>
      <c r="K113" s="3">
        <v>197</v>
      </c>
      <c r="L113" s="3"/>
      <c r="M113" s="3"/>
      <c r="N113" s="3">
        <v>1</v>
      </c>
    </row>
    <row r="114" spans="1:14" x14ac:dyDescent="0.25">
      <c r="A114" s="1">
        <v>2009</v>
      </c>
      <c r="B114" s="1" t="s">
        <v>257</v>
      </c>
      <c r="C114" s="1" t="s">
        <v>153</v>
      </c>
      <c r="D114" s="6">
        <v>1880</v>
      </c>
      <c r="E114" s="1">
        <v>1</v>
      </c>
      <c r="G114" s="1">
        <v>8</v>
      </c>
      <c r="H114" s="1" t="s">
        <v>262</v>
      </c>
      <c r="I114" s="1">
        <v>271.7</v>
      </c>
      <c r="J114" s="1" t="s">
        <v>230</v>
      </c>
      <c r="K114" s="1">
        <v>257.3</v>
      </c>
      <c r="L114" s="1" t="s">
        <v>276</v>
      </c>
      <c r="M114" s="1">
        <v>243.9</v>
      </c>
      <c r="N114" s="1">
        <v>6</v>
      </c>
    </row>
    <row r="115" spans="1:14" x14ac:dyDescent="0.25">
      <c r="A115" s="1">
        <v>2009</v>
      </c>
      <c r="B115" s="1" t="s">
        <v>256</v>
      </c>
      <c r="C115" s="1" t="s">
        <v>22</v>
      </c>
      <c r="D115" s="1">
        <v>1764.6</v>
      </c>
      <c r="E115" s="1">
        <v>2</v>
      </c>
      <c r="G115" s="1">
        <v>6</v>
      </c>
      <c r="H115" s="1" t="s">
        <v>144</v>
      </c>
      <c r="I115" s="1">
        <v>223.9</v>
      </c>
      <c r="J115" s="1" t="s">
        <v>209</v>
      </c>
      <c r="K115" s="1">
        <v>208</v>
      </c>
      <c r="L115" s="1" t="s">
        <v>265</v>
      </c>
      <c r="M115" s="1">
        <v>193</v>
      </c>
      <c r="N115" s="1">
        <v>3</v>
      </c>
    </row>
    <row r="116" spans="1:14" x14ac:dyDescent="0.25">
      <c r="A116" s="1">
        <v>2009</v>
      </c>
      <c r="B116" s="1" t="s">
        <v>260</v>
      </c>
      <c r="C116" s="1" t="s">
        <v>19</v>
      </c>
      <c r="D116" s="1">
        <v>1752.4</v>
      </c>
      <c r="E116" s="1">
        <v>3</v>
      </c>
      <c r="G116" s="1">
        <v>2</v>
      </c>
      <c r="H116" s="1" t="s">
        <v>266</v>
      </c>
      <c r="I116" s="1">
        <v>271.89999999999998</v>
      </c>
      <c r="J116" s="1" t="s">
        <v>165</v>
      </c>
      <c r="K116" s="1">
        <v>234.5</v>
      </c>
      <c r="L116" s="1" t="s">
        <v>249</v>
      </c>
      <c r="M116" s="1">
        <v>199.5</v>
      </c>
      <c r="N116" s="1">
        <v>2</v>
      </c>
    </row>
    <row r="117" spans="1:14" x14ac:dyDescent="0.25">
      <c r="A117" s="1">
        <v>2009</v>
      </c>
      <c r="B117" s="1" t="s">
        <v>258</v>
      </c>
      <c r="C117" s="1" t="s">
        <v>10</v>
      </c>
      <c r="D117" s="1">
        <v>1723.1</v>
      </c>
      <c r="E117" s="1">
        <v>4</v>
      </c>
      <c r="G117" s="1">
        <v>1</v>
      </c>
      <c r="H117" s="1" t="s">
        <v>244</v>
      </c>
      <c r="I117" s="1">
        <v>284.5</v>
      </c>
      <c r="J117" s="1" t="s">
        <v>234</v>
      </c>
      <c r="K117" s="1">
        <v>256.2</v>
      </c>
      <c r="L117" s="1" t="s">
        <v>267</v>
      </c>
      <c r="M117" s="1">
        <v>220.4</v>
      </c>
      <c r="N117" s="1">
        <v>2</v>
      </c>
    </row>
    <row r="118" spans="1:14" x14ac:dyDescent="0.25">
      <c r="A118" s="1">
        <v>2009</v>
      </c>
      <c r="B118" s="1" t="s">
        <v>259</v>
      </c>
      <c r="C118" s="1" t="s">
        <v>24</v>
      </c>
      <c r="D118" s="6">
        <v>1670</v>
      </c>
      <c r="E118" s="1">
        <v>5</v>
      </c>
      <c r="G118" s="1">
        <v>4</v>
      </c>
      <c r="H118" s="1" t="s">
        <v>268</v>
      </c>
      <c r="I118" s="1">
        <v>238.2</v>
      </c>
      <c r="J118" s="1" t="s">
        <v>106</v>
      </c>
      <c r="K118" s="1">
        <v>225.4</v>
      </c>
      <c r="L118" s="1" t="s">
        <v>269</v>
      </c>
      <c r="M118" s="1">
        <v>188.6</v>
      </c>
      <c r="N118" s="1">
        <v>1</v>
      </c>
    </row>
    <row r="119" spans="1:14" x14ac:dyDescent="0.25">
      <c r="A119" s="1">
        <v>2009</v>
      </c>
      <c r="B119" s="1" t="s">
        <v>261</v>
      </c>
      <c r="C119" s="1" t="s">
        <v>32</v>
      </c>
      <c r="D119" s="1">
        <v>1662.8</v>
      </c>
      <c r="E119" s="1">
        <v>6</v>
      </c>
      <c r="G119" s="1">
        <v>3</v>
      </c>
      <c r="H119" s="34" t="s">
        <v>270</v>
      </c>
      <c r="I119" s="34">
        <v>335.4</v>
      </c>
      <c r="J119" s="1" t="s">
        <v>272</v>
      </c>
      <c r="K119" s="1">
        <v>171.1</v>
      </c>
      <c r="L119" s="1" t="s">
        <v>212</v>
      </c>
      <c r="M119" s="1">
        <v>160.19999999999999</v>
      </c>
      <c r="N119" s="1">
        <v>1</v>
      </c>
    </row>
    <row r="120" spans="1:14" x14ac:dyDescent="0.25">
      <c r="A120" s="1">
        <v>2009</v>
      </c>
      <c r="B120" s="1" t="s">
        <v>214</v>
      </c>
      <c r="C120" s="1" t="s">
        <v>158</v>
      </c>
      <c r="D120" s="1">
        <v>1640.3</v>
      </c>
      <c r="E120" s="1">
        <v>7</v>
      </c>
      <c r="G120" s="1">
        <v>7</v>
      </c>
      <c r="H120" s="1" t="s">
        <v>124</v>
      </c>
      <c r="I120" s="1">
        <v>263.89999999999998</v>
      </c>
      <c r="J120" s="1" t="s">
        <v>232</v>
      </c>
      <c r="K120" s="1">
        <v>193.3</v>
      </c>
      <c r="L120" s="1" t="s">
        <v>273</v>
      </c>
      <c r="M120" s="1">
        <v>183.9</v>
      </c>
      <c r="N120" s="1">
        <v>0</v>
      </c>
    </row>
    <row r="121" spans="1:14" x14ac:dyDescent="0.25">
      <c r="A121" s="3">
        <v>2009</v>
      </c>
      <c r="B121" s="3" t="s">
        <v>204</v>
      </c>
      <c r="C121" s="3" t="s">
        <v>14</v>
      </c>
      <c r="D121" s="7">
        <v>1616</v>
      </c>
      <c r="E121" s="3">
        <v>8</v>
      </c>
      <c r="F121" s="3" t="s">
        <v>340</v>
      </c>
      <c r="G121" s="3">
        <v>5</v>
      </c>
      <c r="H121" s="3" t="s">
        <v>245</v>
      </c>
      <c r="I121" s="3">
        <v>305.3</v>
      </c>
      <c r="J121" s="3" t="s">
        <v>241</v>
      </c>
      <c r="K121" s="3">
        <v>280.39999999999998</v>
      </c>
      <c r="L121" s="3" t="s">
        <v>274</v>
      </c>
      <c r="M121" s="3">
        <v>168.6</v>
      </c>
      <c r="N121" s="3">
        <v>2</v>
      </c>
    </row>
    <row r="122" spans="1:14" x14ac:dyDescent="0.25">
      <c r="A122" s="1">
        <v>2010</v>
      </c>
      <c r="B122" s="1" t="s">
        <v>413</v>
      </c>
      <c r="C122" s="1" t="s">
        <v>22</v>
      </c>
      <c r="D122" s="6">
        <v>1897.7</v>
      </c>
      <c r="E122" s="1">
        <v>1</v>
      </c>
      <c r="G122" s="1">
        <v>6</v>
      </c>
      <c r="H122" s="1" t="s">
        <v>279</v>
      </c>
      <c r="I122" s="1">
        <v>314</v>
      </c>
      <c r="J122" s="1" t="s">
        <v>147</v>
      </c>
      <c r="K122" s="1">
        <v>256</v>
      </c>
      <c r="L122" s="1" t="s">
        <v>249</v>
      </c>
      <c r="M122" s="1">
        <v>235</v>
      </c>
      <c r="N122" s="1">
        <v>2</v>
      </c>
    </row>
    <row r="123" spans="1:14" x14ac:dyDescent="0.25">
      <c r="A123" s="1">
        <v>2010</v>
      </c>
      <c r="B123" s="1" t="s">
        <v>204</v>
      </c>
      <c r="C123" s="1" t="s">
        <v>14</v>
      </c>
      <c r="D123" s="1">
        <v>1770.2</v>
      </c>
      <c r="E123" s="1">
        <v>2</v>
      </c>
      <c r="G123" s="1">
        <v>3</v>
      </c>
      <c r="H123" s="1" t="s">
        <v>265</v>
      </c>
      <c r="I123" s="1">
        <v>240</v>
      </c>
      <c r="J123" s="1" t="s">
        <v>269</v>
      </c>
      <c r="K123" s="1">
        <v>191</v>
      </c>
      <c r="L123" s="1" t="s">
        <v>268</v>
      </c>
      <c r="M123" s="1">
        <v>173</v>
      </c>
      <c r="N123" s="1">
        <v>4</v>
      </c>
    </row>
    <row r="124" spans="1:14" x14ac:dyDescent="0.25">
      <c r="A124" s="1">
        <v>2010</v>
      </c>
      <c r="B124" s="1" t="s">
        <v>291</v>
      </c>
      <c r="C124" s="1" t="s">
        <v>10</v>
      </c>
      <c r="D124" s="1">
        <v>1721.5</v>
      </c>
      <c r="E124" s="1">
        <v>3</v>
      </c>
      <c r="G124" s="1">
        <v>4</v>
      </c>
      <c r="H124" s="1" t="s">
        <v>124</v>
      </c>
      <c r="I124" s="1">
        <v>273</v>
      </c>
      <c r="J124" s="1" t="s">
        <v>280</v>
      </c>
      <c r="K124" s="1">
        <v>213</v>
      </c>
      <c r="L124" s="1" t="s">
        <v>281</v>
      </c>
      <c r="M124" s="1">
        <v>191</v>
      </c>
      <c r="N124" s="1">
        <v>4</v>
      </c>
    </row>
    <row r="125" spans="1:14" x14ac:dyDescent="0.25">
      <c r="A125" s="1">
        <v>2010</v>
      </c>
      <c r="B125" s="1" t="s">
        <v>257</v>
      </c>
      <c r="C125" s="1" t="s">
        <v>153</v>
      </c>
      <c r="D125" s="1">
        <v>1719.7</v>
      </c>
      <c r="E125" s="1">
        <v>4</v>
      </c>
      <c r="G125" s="1">
        <v>8</v>
      </c>
      <c r="H125" s="1" t="s">
        <v>245</v>
      </c>
      <c r="I125" s="1">
        <v>290</v>
      </c>
      <c r="J125" s="1" t="s">
        <v>209</v>
      </c>
      <c r="K125" s="1">
        <v>209</v>
      </c>
      <c r="L125" s="1" t="s">
        <v>232</v>
      </c>
      <c r="M125" s="1">
        <v>186</v>
      </c>
      <c r="N125" s="1">
        <v>3</v>
      </c>
    </row>
    <row r="126" spans="1:14" x14ac:dyDescent="0.25">
      <c r="A126" s="1">
        <v>2010</v>
      </c>
      <c r="B126" s="1" t="s">
        <v>214</v>
      </c>
      <c r="C126" s="1" t="s">
        <v>158</v>
      </c>
      <c r="D126" s="6">
        <v>1717.8</v>
      </c>
      <c r="E126" s="1">
        <v>5</v>
      </c>
      <c r="G126" s="1">
        <v>2</v>
      </c>
      <c r="H126" s="1" t="s">
        <v>234</v>
      </c>
      <c r="I126" s="1">
        <v>243</v>
      </c>
      <c r="J126" s="1" t="s">
        <v>244</v>
      </c>
      <c r="K126" s="1">
        <v>223</v>
      </c>
      <c r="L126" s="1" t="s">
        <v>282</v>
      </c>
      <c r="M126" s="1">
        <v>162</v>
      </c>
      <c r="N126" s="1">
        <v>2</v>
      </c>
    </row>
    <row r="127" spans="1:14" x14ac:dyDescent="0.25">
      <c r="A127" s="1">
        <v>2010</v>
      </c>
      <c r="B127" s="1" t="s">
        <v>260</v>
      </c>
      <c r="C127" s="1" t="s">
        <v>19</v>
      </c>
      <c r="D127" s="1">
        <v>1580.4</v>
      </c>
      <c r="E127" s="1">
        <v>6</v>
      </c>
      <c r="G127" s="1">
        <v>7</v>
      </c>
      <c r="H127" s="36" t="s">
        <v>283</v>
      </c>
      <c r="I127" s="36">
        <v>214</v>
      </c>
      <c r="J127" s="1" t="s">
        <v>242</v>
      </c>
      <c r="K127" s="1">
        <v>197</v>
      </c>
      <c r="L127" s="1" t="s">
        <v>208</v>
      </c>
      <c r="M127" s="1">
        <v>186</v>
      </c>
      <c r="N127" s="1">
        <v>0</v>
      </c>
    </row>
    <row r="128" spans="1:14" x14ac:dyDescent="0.25">
      <c r="A128" s="1">
        <v>2010</v>
      </c>
      <c r="B128" s="1" t="s">
        <v>259</v>
      </c>
      <c r="C128" s="1" t="s">
        <v>24</v>
      </c>
      <c r="D128" s="1">
        <v>1548.4</v>
      </c>
      <c r="E128" s="1">
        <v>7</v>
      </c>
      <c r="G128" s="1">
        <v>5</v>
      </c>
      <c r="H128" s="1" t="s">
        <v>241</v>
      </c>
      <c r="I128" s="1">
        <v>263</v>
      </c>
      <c r="J128" s="1" t="s">
        <v>284</v>
      </c>
      <c r="K128" s="1">
        <v>209</v>
      </c>
      <c r="L128" s="1" t="s">
        <v>207</v>
      </c>
      <c r="M128" s="1">
        <v>159</v>
      </c>
      <c r="N128" s="1">
        <v>0</v>
      </c>
    </row>
    <row r="129" spans="1:14" x14ac:dyDescent="0.25">
      <c r="A129" s="3">
        <v>2010</v>
      </c>
      <c r="B129" s="3" t="s">
        <v>261</v>
      </c>
      <c r="C129" s="3" t="s">
        <v>32</v>
      </c>
      <c r="D129" s="7">
        <v>1544.9</v>
      </c>
      <c r="E129" s="3">
        <v>8</v>
      </c>
      <c r="F129" s="3" t="s">
        <v>340</v>
      </c>
      <c r="G129" s="3">
        <v>1</v>
      </c>
      <c r="H129" s="3" t="s">
        <v>167</v>
      </c>
      <c r="I129" s="3">
        <v>231</v>
      </c>
      <c r="J129" s="3" t="s">
        <v>165</v>
      </c>
      <c r="K129" s="3">
        <v>165</v>
      </c>
      <c r="L129" s="3" t="s">
        <v>285</v>
      </c>
      <c r="M129" s="3">
        <v>158</v>
      </c>
      <c r="N129" s="3">
        <v>2</v>
      </c>
    </row>
    <row r="130" spans="1:14" x14ac:dyDescent="0.25">
      <c r="A130" s="1">
        <v>2011</v>
      </c>
      <c r="B130" s="1" t="s">
        <v>204</v>
      </c>
      <c r="C130" s="1" t="s">
        <v>14</v>
      </c>
      <c r="D130" s="1">
        <v>2040.3</v>
      </c>
      <c r="E130" s="1">
        <v>1</v>
      </c>
      <c r="G130" s="1">
        <v>6</v>
      </c>
      <c r="H130" s="1" t="s">
        <v>304</v>
      </c>
      <c r="I130" s="1">
        <v>295</v>
      </c>
      <c r="J130" s="1" t="s">
        <v>267</v>
      </c>
      <c r="K130" s="1">
        <v>261</v>
      </c>
      <c r="L130" s="1" t="s">
        <v>305</v>
      </c>
      <c r="M130" s="1">
        <v>257</v>
      </c>
      <c r="N130" s="1">
        <v>5</v>
      </c>
    </row>
    <row r="131" spans="1:14" x14ac:dyDescent="0.25">
      <c r="A131" s="1">
        <v>2011</v>
      </c>
      <c r="B131" s="1" t="s">
        <v>300</v>
      </c>
      <c r="C131" s="1" t="s">
        <v>22</v>
      </c>
      <c r="D131" s="1">
        <v>1916.4</v>
      </c>
      <c r="E131" s="1">
        <v>2</v>
      </c>
      <c r="G131" s="1">
        <v>8</v>
      </c>
      <c r="H131" s="1" t="s">
        <v>234</v>
      </c>
      <c r="I131" s="1">
        <v>345</v>
      </c>
      <c r="J131" s="1" t="s">
        <v>306</v>
      </c>
      <c r="K131" s="1">
        <v>294</v>
      </c>
      <c r="L131" s="1" t="s">
        <v>307</v>
      </c>
      <c r="M131" s="1">
        <v>250</v>
      </c>
      <c r="N131" s="1">
        <v>2</v>
      </c>
    </row>
    <row r="132" spans="1:14" x14ac:dyDescent="0.25">
      <c r="A132" s="1">
        <v>2011</v>
      </c>
      <c r="B132" s="1" t="s">
        <v>301</v>
      </c>
      <c r="C132" s="1" t="s">
        <v>10</v>
      </c>
      <c r="D132" s="1">
        <v>1782.6</v>
      </c>
      <c r="E132" s="1">
        <v>3</v>
      </c>
      <c r="G132" s="1">
        <v>1</v>
      </c>
      <c r="H132" s="1" t="s">
        <v>279</v>
      </c>
      <c r="I132" s="1">
        <v>253</v>
      </c>
      <c r="J132" s="1" t="s">
        <v>308</v>
      </c>
      <c r="K132" s="1">
        <v>231</v>
      </c>
      <c r="L132" s="1" t="s">
        <v>235</v>
      </c>
      <c r="M132" s="1">
        <v>203</v>
      </c>
      <c r="N132" s="1">
        <v>0</v>
      </c>
    </row>
    <row r="133" spans="1:14" x14ac:dyDescent="0.25">
      <c r="A133" s="1">
        <v>2011</v>
      </c>
      <c r="B133" s="1" t="s">
        <v>302</v>
      </c>
      <c r="C133" s="1" t="s">
        <v>19</v>
      </c>
      <c r="D133" s="1">
        <v>1758.6</v>
      </c>
      <c r="E133" s="1">
        <v>4</v>
      </c>
      <c r="G133" s="1">
        <v>3</v>
      </c>
      <c r="H133" s="1" t="s">
        <v>309</v>
      </c>
      <c r="I133" s="1">
        <v>305</v>
      </c>
      <c r="J133" s="1" t="s">
        <v>273</v>
      </c>
      <c r="K133" s="1">
        <v>299</v>
      </c>
      <c r="L133" s="1" t="s">
        <v>310</v>
      </c>
      <c r="M133" s="1">
        <v>196</v>
      </c>
      <c r="N133" s="1">
        <v>4</v>
      </c>
    </row>
    <row r="134" spans="1:14" x14ac:dyDescent="0.25">
      <c r="A134" s="1">
        <v>2011</v>
      </c>
      <c r="B134" s="1" t="s">
        <v>293</v>
      </c>
      <c r="C134" s="1" t="s">
        <v>293</v>
      </c>
      <c r="D134" s="1">
        <v>1733.7</v>
      </c>
      <c r="E134" s="1">
        <v>5</v>
      </c>
      <c r="G134" s="1">
        <v>7</v>
      </c>
      <c r="H134" s="1" t="s">
        <v>245</v>
      </c>
      <c r="I134" s="1">
        <v>372</v>
      </c>
      <c r="J134" s="1" t="s">
        <v>249</v>
      </c>
      <c r="K134" s="1">
        <v>249</v>
      </c>
      <c r="L134" s="1" t="s">
        <v>232</v>
      </c>
      <c r="M134" s="1">
        <v>203</v>
      </c>
      <c r="N134" s="1">
        <v>3</v>
      </c>
    </row>
    <row r="135" spans="1:14" x14ac:dyDescent="0.25">
      <c r="A135" s="1">
        <v>2011</v>
      </c>
      <c r="B135" s="1" t="s">
        <v>257</v>
      </c>
      <c r="C135" s="1" t="s">
        <v>153</v>
      </c>
      <c r="D135" s="1">
        <v>1699.1</v>
      </c>
      <c r="E135" s="1">
        <v>6</v>
      </c>
      <c r="G135" s="1">
        <v>5</v>
      </c>
      <c r="H135" s="1" t="s">
        <v>241</v>
      </c>
      <c r="I135" s="1">
        <v>370</v>
      </c>
      <c r="J135" s="1" t="s">
        <v>311</v>
      </c>
      <c r="K135" s="1">
        <v>162</v>
      </c>
      <c r="L135" s="1" t="s">
        <v>269</v>
      </c>
      <c r="M135" s="1">
        <v>152</v>
      </c>
      <c r="N135" s="1">
        <v>1</v>
      </c>
    </row>
    <row r="136" spans="1:14" x14ac:dyDescent="0.25">
      <c r="A136" s="1">
        <v>2011</v>
      </c>
      <c r="B136" s="1" t="s">
        <v>214</v>
      </c>
      <c r="C136" s="1" t="s">
        <v>158</v>
      </c>
      <c r="D136" s="1">
        <v>1658.6</v>
      </c>
      <c r="E136" s="1">
        <v>7</v>
      </c>
      <c r="G136" s="1">
        <v>2</v>
      </c>
      <c r="H136" s="1" t="s">
        <v>283</v>
      </c>
      <c r="I136" s="1">
        <v>223</v>
      </c>
      <c r="J136" s="1" t="s">
        <v>312</v>
      </c>
      <c r="K136" s="1">
        <v>221</v>
      </c>
      <c r="L136" s="1" t="s">
        <v>244</v>
      </c>
      <c r="M136" s="1">
        <v>183</v>
      </c>
      <c r="N136" s="1">
        <v>2</v>
      </c>
    </row>
    <row r="137" spans="1:14" x14ac:dyDescent="0.25">
      <c r="A137" s="3">
        <v>2011</v>
      </c>
      <c r="B137" s="3" t="s">
        <v>259</v>
      </c>
      <c r="C137" s="3" t="s">
        <v>24</v>
      </c>
      <c r="D137" s="3">
        <v>1579.9</v>
      </c>
      <c r="E137" s="3">
        <v>8</v>
      </c>
      <c r="F137" s="3" t="s">
        <v>340</v>
      </c>
      <c r="G137" s="3">
        <v>4</v>
      </c>
      <c r="H137" s="3" t="s">
        <v>230</v>
      </c>
      <c r="I137" s="3">
        <v>261</v>
      </c>
      <c r="J137" s="3" t="s">
        <v>313</v>
      </c>
      <c r="K137" s="3">
        <v>182</v>
      </c>
      <c r="L137" s="3" t="s">
        <v>314</v>
      </c>
      <c r="M137" s="3">
        <v>156</v>
      </c>
      <c r="N137" s="3">
        <v>0</v>
      </c>
    </row>
    <row r="138" spans="1:14" x14ac:dyDescent="0.25">
      <c r="A138" s="1">
        <v>2012</v>
      </c>
      <c r="B138" s="1" t="s">
        <v>300</v>
      </c>
      <c r="C138" s="1" t="s">
        <v>22</v>
      </c>
      <c r="D138" s="1">
        <v>1951.5</v>
      </c>
      <c r="E138" s="1">
        <v>1</v>
      </c>
      <c r="G138" s="1">
        <v>7</v>
      </c>
      <c r="H138" s="1" t="s">
        <v>318</v>
      </c>
      <c r="I138" s="1">
        <v>304</v>
      </c>
      <c r="J138" s="1" t="s">
        <v>319</v>
      </c>
      <c r="K138" s="1">
        <v>261</v>
      </c>
      <c r="L138" s="1" t="s">
        <v>320</v>
      </c>
      <c r="M138" s="1">
        <v>238</v>
      </c>
      <c r="N138" s="1">
        <v>6</v>
      </c>
    </row>
    <row r="139" spans="1:14" x14ac:dyDescent="0.25">
      <c r="A139" s="1">
        <v>2012</v>
      </c>
      <c r="B139" s="37" t="s">
        <v>316</v>
      </c>
      <c r="C139" s="1" t="s">
        <v>10</v>
      </c>
      <c r="D139" s="1">
        <v>1840.6</v>
      </c>
      <c r="E139" s="1">
        <v>2</v>
      </c>
      <c r="G139" s="1">
        <v>6</v>
      </c>
      <c r="H139" s="1" t="s">
        <v>307</v>
      </c>
      <c r="I139" s="1">
        <v>269</v>
      </c>
      <c r="J139" s="1" t="s">
        <v>321</v>
      </c>
      <c r="K139" s="1">
        <v>264</v>
      </c>
      <c r="L139" s="1" t="s">
        <v>308</v>
      </c>
      <c r="M139" s="1">
        <v>263</v>
      </c>
      <c r="N139" s="1">
        <v>2</v>
      </c>
    </row>
    <row r="140" spans="1:14" x14ac:dyDescent="0.25">
      <c r="A140" s="1">
        <v>2012</v>
      </c>
      <c r="B140" s="37" t="s">
        <v>257</v>
      </c>
      <c r="C140" s="1" t="s">
        <v>153</v>
      </c>
      <c r="D140" s="1">
        <v>1820.2</v>
      </c>
      <c r="E140" s="1">
        <v>3</v>
      </c>
      <c r="G140" s="1">
        <v>8</v>
      </c>
      <c r="H140" s="1" t="s">
        <v>241</v>
      </c>
      <c r="I140" s="1">
        <v>332</v>
      </c>
      <c r="J140" s="1" t="s">
        <v>322</v>
      </c>
      <c r="K140" s="1">
        <v>270</v>
      </c>
      <c r="L140" s="1" t="s">
        <v>232</v>
      </c>
      <c r="M140" s="1">
        <v>232</v>
      </c>
      <c r="N140" s="1">
        <v>4</v>
      </c>
    </row>
    <row r="141" spans="1:14" x14ac:dyDescent="0.25">
      <c r="A141" s="1">
        <v>2012</v>
      </c>
      <c r="B141" s="37" t="s">
        <v>293</v>
      </c>
      <c r="C141" s="1" t="s">
        <v>293</v>
      </c>
      <c r="D141" s="6">
        <v>1820</v>
      </c>
      <c r="E141" s="1">
        <v>4</v>
      </c>
      <c r="G141" s="1">
        <v>3</v>
      </c>
      <c r="H141" s="1" t="s">
        <v>309</v>
      </c>
      <c r="I141" s="1">
        <v>312</v>
      </c>
      <c r="J141" s="1" t="s">
        <v>244</v>
      </c>
      <c r="K141" s="1">
        <v>309</v>
      </c>
      <c r="L141" s="1" t="s">
        <v>124</v>
      </c>
      <c r="M141" s="1">
        <v>294</v>
      </c>
      <c r="N141" s="1">
        <v>1</v>
      </c>
    </row>
    <row r="142" spans="1:14" x14ac:dyDescent="0.25">
      <c r="A142" s="1">
        <v>2012</v>
      </c>
      <c r="B142" s="37" t="s">
        <v>204</v>
      </c>
      <c r="C142" s="1" t="s">
        <v>14</v>
      </c>
      <c r="D142" s="1">
        <v>1777.9</v>
      </c>
      <c r="E142" s="1">
        <v>5</v>
      </c>
      <c r="G142" s="1">
        <v>4</v>
      </c>
      <c r="H142" s="1" t="s">
        <v>245</v>
      </c>
      <c r="I142" s="1">
        <v>327</v>
      </c>
      <c r="J142" s="1" t="s">
        <v>323</v>
      </c>
      <c r="K142" s="1">
        <v>249</v>
      </c>
      <c r="L142" s="1" t="s">
        <v>324</v>
      </c>
      <c r="M142" s="1">
        <v>223</v>
      </c>
      <c r="N142" s="1">
        <v>1</v>
      </c>
    </row>
    <row r="143" spans="1:14" x14ac:dyDescent="0.25">
      <c r="A143" s="1">
        <v>2012</v>
      </c>
      <c r="B143" s="37" t="s">
        <v>214</v>
      </c>
      <c r="C143" s="1" t="s">
        <v>158</v>
      </c>
      <c r="D143" s="1">
        <v>1706.4</v>
      </c>
      <c r="E143" s="1">
        <v>6</v>
      </c>
      <c r="G143" s="1">
        <v>1</v>
      </c>
      <c r="H143" s="1" t="s">
        <v>230</v>
      </c>
      <c r="I143" s="1">
        <v>268</v>
      </c>
      <c r="J143" s="1" t="s">
        <v>279</v>
      </c>
      <c r="K143" s="1">
        <v>265</v>
      </c>
      <c r="L143" s="1" t="s">
        <v>325</v>
      </c>
      <c r="M143" s="1">
        <v>246</v>
      </c>
      <c r="N143" s="1">
        <v>0</v>
      </c>
    </row>
    <row r="144" spans="1:14" x14ac:dyDescent="0.25">
      <c r="A144" s="1">
        <v>2012</v>
      </c>
      <c r="B144" s="37" t="s">
        <v>317</v>
      </c>
      <c r="C144" s="1" t="s">
        <v>19</v>
      </c>
      <c r="D144" s="1">
        <v>1636.8</v>
      </c>
      <c r="E144" s="1">
        <v>7</v>
      </c>
      <c r="G144" s="1">
        <v>2</v>
      </c>
      <c r="H144" s="1" t="s">
        <v>283</v>
      </c>
      <c r="I144" s="1">
        <v>289</v>
      </c>
      <c r="J144" s="1" t="s">
        <v>163</v>
      </c>
      <c r="K144" s="1">
        <v>234</v>
      </c>
      <c r="L144" s="1" t="s">
        <v>312</v>
      </c>
      <c r="M144" s="1">
        <v>223</v>
      </c>
      <c r="N144" s="1">
        <v>2</v>
      </c>
    </row>
    <row r="145" spans="1:14" x14ac:dyDescent="0.25">
      <c r="A145" s="3">
        <v>2012</v>
      </c>
      <c r="B145" s="38" t="s">
        <v>259</v>
      </c>
      <c r="C145" s="3" t="s">
        <v>24</v>
      </c>
      <c r="D145" s="3">
        <v>1623.6</v>
      </c>
      <c r="E145" s="3">
        <v>8</v>
      </c>
      <c r="F145" s="3" t="s">
        <v>340</v>
      </c>
      <c r="G145" s="3">
        <v>5</v>
      </c>
      <c r="H145" s="3" t="s">
        <v>234</v>
      </c>
      <c r="I145" s="3">
        <v>316</v>
      </c>
      <c r="J145" s="3" t="s">
        <v>326</v>
      </c>
      <c r="K145" s="3">
        <v>240</v>
      </c>
      <c r="L145" s="3" t="s">
        <v>268</v>
      </c>
      <c r="M145" s="3">
        <v>210</v>
      </c>
      <c r="N145" s="3">
        <v>1</v>
      </c>
    </row>
    <row r="146" spans="1:14" x14ac:dyDescent="0.25">
      <c r="A146" s="1">
        <v>2013</v>
      </c>
      <c r="B146" s="1" t="s">
        <v>334</v>
      </c>
      <c r="C146" s="1" t="s">
        <v>32</v>
      </c>
      <c r="D146" s="1">
        <v>1758.6</v>
      </c>
      <c r="E146" s="1">
        <v>1</v>
      </c>
      <c r="G146" s="1">
        <v>9</v>
      </c>
      <c r="H146" s="1" t="s">
        <v>342</v>
      </c>
      <c r="I146" s="1">
        <v>253</v>
      </c>
      <c r="J146" s="1" t="s">
        <v>343</v>
      </c>
      <c r="K146" s="1">
        <v>229</v>
      </c>
      <c r="L146" s="1" t="s">
        <v>344</v>
      </c>
      <c r="M146" s="1">
        <v>217</v>
      </c>
      <c r="N146" s="1">
        <v>3</v>
      </c>
    </row>
    <row r="147" spans="1:14" x14ac:dyDescent="0.25">
      <c r="A147" s="1">
        <v>2013</v>
      </c>
      <c r="B147" s="1" t="s">
        <v>214</v>
      </c>
      <c r="C147" s="1" t="s">
        <v>158</v>
      </c>
      <c r="D147" s="1">
        <v>1745.4</v>
      </c>
      <c r="E147" s="1">
        <v>2</v>
      </c>
      <c r="G147" s="1">
        <v>4</v>
      </c>
      <c r="H147" s="1" t="s">
        <v>280</v>
      </c>
      <c r="I147" s="1">
        <v>310</v>
      </c>
      <c r="J147" s="1" t="s">
        <v>308</v>
      </c>
      <c r="K147" s="1">
        <v>251</v>
      </c>
      <c r="L147" s="1" t="s">
        <v>341</v>
      </c>
      <c r="M147" s="1">
        <v>234</v>
      </c>
      <c r="N147" s="1">
        <v>1</v>
      </c>
    </row>
    <row r="148" spans="1:14" x14ac:dyDescent="0.25">
      <c r="A148" s="1">
        <v>2013</v>
      </c>
      <c r="B148" s="1" t="s">
        <v>335</v>
      </c>
      <c r="C148" s="1" t="s">
        <v>153</v>
      </c>
      <c r="D148" s="1">
        <v>1714.9</v>
      </c>
      <c r="E148" s="1">
        <v>3</v>
      </c>
      <c r="G148" s="1">
        <v>2</v>
      </c>
      <c r="H148" s="1" t="s">
        <v>322</v>
      </c>
      <c r="I148" s="1">
        <v>269</v>
      </c>
      <c r="J148" s="1" t="s">
        <v>307</v>
      </c>
      <c r="K148" s="1">
        <v>242</v>
      </c>
      <c r="L148" s="1" t="s">
        <v>320</v>
      </c>
      <c r="M148" s="1">
        <v>225</v>
      </c>
      <c r="N148" s="1">
        <v>3</v>
      </c>
    </row>
    <row r="149" spans="1:14" x14ac:dyDescent="0.25">
      <c r="A149" s="1">
        <v>2013</v>
      </c>
      <c r="B149" s="1" t="s">
        <v>336</v>
      </c>
      <c r="C149" s="1" t="s">
        <v>10</v>
      </c>
      <c r="D149" s="1">
        <v>1698.8</v>
      </c>
      <c r="E149" s="1">
        <v>4</v>
      </c>
      <c r="G149" s="1">
        <v>8</v>
      </c>
      <c r="H149" s="1" t="s">
        <v>241</v>
      </c>
      <c r="I149" s="1">
        <v>325</v>
      </c>
      <c r="J149" s="1" t="s">
        <v>248</v>
      </c>
      <c r="K149" s="1">
        <v>265</v>
      </c>
      <c r="L149" s="1" t="s">
        <v>345</v>
      </c>
      <c r="M149" s="1">
        <v>217</v>
      </c>
      <c r="N149" s="1">
        <v>2</v>
      </c>
    </row>
    <row r="150" spans="1:14" x14ac:dyDescent="0.25">
      <c r="A150" s="1">
        <v>2013</v>
      </c>
      <c r="B150" s="1" t="s">
        <v>337</v>
      </c>
      <c r="C150" s="1" t="s">
        <v>19</v>
      </c>
      <c r="D150" s="1">
        <v>1691.6</v>
      </c>
      <c r="E150" s="1">
        <v>5</v>
      </c>
      <c r="G150" s="1">
        <v>3</v>
      </c>
      <c r="H150" s="1" t="s">
        <v>124</v>
      </c>
      <c r="I150" s="1">
        <v>379</v>
      </c>
      <c r="J150" s="1" t="s">
        <v>346</v>
      </c>
      <c r="K150" s="1">
        <v>252</v>
      </c>
      <c r="L150" s="1" t="s">
        <v>324</v>
      </c>
      <c r="M150" s="1">
        <v>246</v>
      </c>
      <c r="N150" s="1">
        <v>3</v>
      </c>
    </row>
    <row r="151" spans="1:14" x14ac:dyDescent="0.25">
      <c r="A151" s="1">
        <v>2013</v>
      </c>
      <c r="B151" s="1" t="s">
        <v>293</v>
      </c>
      <c r="C151" s="1" t="s">
        <v>293</v>
      </c>
      <c r="D151" s="1">
        <v>1689.1</v>
      </c>
      <c r="E151" s="1">
        <v>6</v>
      </c>
      <c r="G151" s="1">
        <v>1</v>
      </c>
      <c r="H151" s="1" t="s">
        <v>309</v>
      </c>
      <c r="I151" s="1">
        <v>276</v>
      </c>
      <c r="J151" s="1" t="s">
        <v>325</v>
      </c>
      <c r="K151" s="1">
        <v>262</v>
      </c>
      <c r="L151" s="1" t="s">
        <v>347</v>
      </c>
      <c r="M151" s="1">
        <v>237</v>
      </c>
      <c r="N151" s="1">
        <v>0</v>
      </c>
    </row>
    <row r="152" spans="1:14" x14ac:dyDescent="0.25">
      <c r="A152" s="1">
        <v>2013</v>
      </c>
      <c r="B152" s="1" t="s">
        <v>204</v>
      </c>
      <c r="C152" s="1" t="s">
        <v>14</v>
      </c>
      <c r="D152" s="6">
        <v>1677</v>
      </c>
      <c r="E152" s="1">
        <v>7</v>
      </c>
      <c r="G152" s="1">
        <v>6</v>
      </c>
      <c r="H152" s="1" t="s">
        <v>305</v>
      </c>
      <c r="I152" s="1">
        <v>280</v>
      </c>
      <c r="J152" s="1" t="s">
        <v>249</v>
      </c>
      <c r="K152" s="1">
        <v>259</v>
      </c>
      <c r="L152" s="1" t="s">
        <v>348</v>
      </c>
      <c r="M152" s="1">
        <v>217</v>
      </c>
      <c r="N152" s="1">
        <v>1</v>
      </c>
    </row>
    <row r="153" spans="1:14" x14ac:dyDescent="0.25">
      <c r="A153" s="1">
        <v>2013</v>
      </c>
      <c r="B153" s="1" t="s">
        <v>338</v>
      </c>
      <c r="C153" s="1" t="s">
        <v>22</v>
      </c>
      <c r="D153" s="1">
        <v>1611.3</v>
      </c>
      <c r="E153" s="1">
        <v>8</v>
      </c>
      <c r="G153" s="1">
        <v>7</v>
      </c>
      <c r="H153" s="1" t="s">
        <v>304</v>
      </c>
      <c r="I153" s="1">
        <v>304</v>
      </c>
      <c r="J153" s="1" t="s">
        <v>349</v>
      </c>
      <c r="K153" s="1">
        <v>246</v>
      </c>
      <c r="L153" s="1" t="s">
        <v>350</v>
      </c>
      <c r="M153" s="1">
        <v>237</v>
      </c>
      <c r="N153" s="1">
        <v>1</v>
      </c>
    </row>
    <row r="154" spans="1:14" x14ac:dyDescent="0.25">
      <c r="A154" s="3">
        <v>2013</v>
      </c>
      <c r="B154" s="3" t="s">
        <v>339</v>
      </c>
      <c r="C154" s="3" t="s">
        <v>24</v>
      </c>
      <c r="D154" s="3">
        <v>1578.7</v>
      </c>
      <c r="E154" s="3">
        <v>9</v>
      </c>
      <c r="F154" s="3" t="s">
        <v>340</v>
      </c>
      <c r="G154" s="3">
        <v>5</v>
      </c>
      <c r="H154" s="3" t="s">
        <v>351</v>
      </c>
      <c r="I154" s="3">
        <v>242</v>
      </c>
      <c r="J154" s="3" t="s">
        <v>323</v>
      </c>
      <c r="K154" s="3">
        <v>240</v>
      </c>
      <c r="L154" s="3" t="s">
        <v>352</v>
      </c>
      <c r="M154" s="3">
        <v>215</v>
      </c>
      <c r="N154" s="3">
        <v>3</v>
      </c>
    </row>
    <row r="155" spans="1:14" x14ac:dyDescent="0.25">
      <c r="A155" s="1">
        <v>2014</v>
      </c>
      <c r="B155" s="37" t="s">
        <v>338</v>
      </c>
      <c r="C155" s="37" t="s">
        <v>22</v>
      </c>
      <c r="D155" s="1">
        <v>1909.8</v>
      </c>
      <c r="E155" s="1">
        <v>1</v>
      </c>
      <c r="G155" s="1">
        <v>1</v>
      </c>
      <c r="H155" s="1" t="s">
        <v>346</v>
      </c>
      <c r="I155" s="1">
        <v>270</v>
      </c>
      <c r="J155" s="1" t="s">
        <v>362</v>
      </c>
      <c r="K155" s="1">
        <v>259</v>
      </c>
      <c r="L155" s="1" t="s">
        <v>361</v>
      </c>
      <c r="M155" s="1">
        <v>197</v>
      </c>
      <c r="N155" s="1">
        <v>5</v>
      </c>
    </row>
    <row r="156" spans="1:14" x14ac:dyDescent="0.25">
      <c r="A156" s="1">
        <v>2014</v>
      </c>
      <c r="B156" s="37" t="s">
        <v>358</v>
      </c>
      <c r="C156" s="37" t="s">
        <v>10</v>
      </c>
      <c r="D156" s="1">
        <v>1821</v>
      </c>
      <c r="E156" s="1">
        <v>2</v>
      </c>
      <c r="G156" s="1">
        <v>8</v>
      </c>
      <c r="H156" s="1" t="s">
        <v>363</v>
      </c>
      <c r="I156" s="1">
        <v>233</v>
      </c>
      <c r="J156" s="1" t="s">
        <v>304</v>
      </c>
      <c r="K156" s="1">
        <v>215</v>
      </c>
      <c r="L156" s="1" t="s">
        <v>308</v>
      </c>
      <c r="M156" s="1">
        <v>205</v>
      </c>
      <c r="N156" s="1">
        <v>1</v>
      </c>
    </row>
    <row r="157" spans="1:14" x14ac:dyDescent="0.25">
      <c r="A157" s="1">
        <v>2014</v>
      </c>
      <c r="B157" s="37" t="s">
        <v>214</v>
      </c>
      <c r="C157" s="37" t="s">
        <v>158</v>
      </c>
      <c r="D157" s="1">
        <v>1762.2</v>
      </c>
      <c r="E157" s="1">
        <v>3</v>
      </c>
      <c r="G157" s="1">
        <v>6</v>
      </c>
      <c r="H157" s="1" t="s">
        <v>245</v>
      </c>
      <c r="I157" s="1">
        <v>327</v>
      </c>
      <c r="J157" s="1" t="s">
        <v>343</v>
      </c>
      <c r="K157" s="1">
        <v>303</v>
      </c>
      <c r="L157" s="1" t="s">
        <v>285</v>
      </c>
      <c r="M157" s="1">
        <v>211</v>
      </c>
      <c r="N157" s="1">
        <v>4</v>
      </c>
    </row>
    <row r="158" spans="1:14" x14ac:dyDescent="0.25">
      <c r="A158" s="1">
        <v>2014</v>
      </c>
      <c r="B158" s="37" t="s">
        <v>359</v>
      </c>
      <c r="C158" s="37" t="s">
        <v>19</v>
      </c>
      <c r="D158" s="1">
        <v>1696.8</v>
      </c>
      <c r="E158" s="1">
        <v>4</v>
      </c>
      <c r="G158" s="1">
        <v>2</v>
      </c>
      <c r="H158" s="1" t="s">
        <v>322</v>
      </c>
      <c r="I158" s="1">
        <v>326</v>
      </c>
      <c r="J158" s="1" t="s">
        <v>364</v>
      </c>
      <c r="K158" s="1">
        <v>223</v>
      </c>
      <c r="L158" s="1" t="s">
        <v>249</v>
      </c>
      <c r="M158" s="1">
        <v>216</v>
      </c>
      <c r="N158" s="1">
        <v>0</v>
      </c>
    </row>
    <row r="159" spans="1:14" x14ac:dyDescent="0.25">
      <c r="A159" s="1">
        <v>2014</v>
      </c>
      <c r="B159" s="37" t="s">
        <v>339</v>
      </c>
      <c r="C159" s="37" t="s">
        <v>24</v>
      </c>
      <c r="D159" s="1">
        <v>1686</v>
      </c>
      <c r="E159" s="1">
        <v>5</v>
      </c>
      <c r="G159" s="1">
        <v>4</v>
      </c>
      <c r="H159" s="37" t="s">
        <v>234</v>
      </c>
      <c r="I159" s="1">
        <v>253</v>
      </c>
      <c r="J159" s="37" t="s">
        <v>248</v>
      </c>
      <c r="K159" s="1">
        <v>247</v>
      </c>
      <c r="L159" s="37" t="s">
        <v>344</v>
      </c>
      <c r="M159" s="1">
        <v>194</v>
      </c>
      <c r="N159" s="1">
        <v>3</v>
      </c>
    </row>
    <row r="160" spans="1:14" x14ac:dyDescent="0.25">
      <c r="A160" s="1">
        <v>2014</v>
      </c>
      <c r="B160" s="37" t="s">
        <v>204</v>
      </c>
      <c r="C160" s="37" t="s">
        <v>14</v>
      </c>
      <c r="D160" s="1">
        <v>1636</v>
      </c>
      <c r="E160" s="1">
        <v>6</v>
      </c>
      <c r="G160" s="1">
        <v>3</v>
      </c>
      <c r="H160" s="37" t="s">
        <v>323</v>
      </c>
      <c r="I160" s="1">
        <v>267</v>
      </c>
      <c r="J160" s="37" t="s">
        <v>371</v>
      </c>
      <c r="K160" s="1">
        <v>263</v>
      </c>
      <c r="L160" s="37" t="s">
        <v>230</v>
      </c>
      <c r="M160" s="1">
        <v>227</v>
      </c>
      <c r="N160" s="1">
        <v>0</v>
      </c>
    </row>
    <row r="161" spans="1:14" x14ac:dyDescent="0.25">
      <c r="A161" s="1">
        <v>2014</v>
      </c>
      <c r="B161" s="37" t="s">
        <v>335</v>
      </c>
      <c r="C161" s="37" t="s">
        <v>153</v>
      </c>
      <c r="D161" s="1">
        <v>1577</v>
      </c>
      <c r="E161" s="1">
        <v>7</v>
      </c>
      <c r="G161" s="1">
        <v>9</v>
      </c>
      <c r="H161" s="37" t="s">
        <v>372</v>
      </c>
      <c r="I161" s="1">
        <v>288</v>
      </c>
      <c r="J161" s="37" t="s">
        <v>324</v>
      </c>
      <c r="K161" s="1">
        <v>266</v>
      </c>
      <c r="L161" s="37" t="s">
        <v>240</v>
      </c>
      <c r="M161" s="1">
        <v>236</v>
      </c>
      <c r="N161" s="1">
        <v>0</v>
      </c>
    </row>
    <row r="162" spans="1:14" x14ac:dyDescent="0.25">
      <c r="A162" s="1">
        <v>2014</v>
      </c>
      <c r="B162" s="37" t="s">
        <v>293</v>
      </c>
      <c r="C162" s="37" t="s">
        <v>293</v>
      </c>
      <c r="D162" s="1">
        <v>1572.9</v>
      </c>
      <c r="E162" s="1">
        <v>8</v>
      </c>
      <c r="G162" s="1">
        <v>5</v>
      </c>
      <c r="H162" s="37" t="s">
        <v>373</v>
      </c>
      <c r="I162" s="1">
        <v>299</v>
      </c>
      <c r="J162" s="37" t="s">
        <v>124</v>
      </c>
      <c r="K162" s="1">
        <v>283</v>
      </c>
      <c r="L162" s="37" t="s">
        <v>374</v>
      </c>
      <c r="M162" s="1">
        <v>164</v>
      </c>
      <c r="N162" s="1">
        <v>2</v>
      </c>
    </row>
    <row r="163" spans="1:14" x14ac:dyDescent="0.25">
      <c r="A163" s="3">
        <v>2014</v>
      </c>
      <c r="B163" s="38" t="s">
        <v>334</v>
      </c>
      <c r="C163" s="38" t="s">
        <v>32</v>
      </c>
      <c r="D163" s="3">
        <v>1551.8</v>
      </c>
      <c r="E163" s="3">
        <v>9</v>
      </c>
      <c r="F163" s="3" t="s">
        <v>340</v>
      </c>
      <c r="G163" s="3">
        <v>7</v>
      </c>
      <c r="H163" s="38" t="s">
        <v>309</v>
      </c>
      <c r="I163" s="3">
        <v>192</v>
      </c>
      <c r="J163" s="38" t="s">
        <v>307</v>
      </c>
      <c r="K163" s="3">
        <v>172</v>
      </c>
      <c r="L163" s="38" t="s">
        <v>165</v>
      </c>
      <c r="M163" s="3">
        <v>167</v>
      </c>
      <c r="N163" s="3">
        <v>2</v>
      </c>
    </row>
    <row r="164" spans="1:14" x14ac:dyDescent="0.25">
      <c r="A164" s="1">
        <v>2015</v>
      </c>
      <c r="B164" s="1" t="s">
        <v>394</v>
      </c>
      <c r="C164" s="1" t="s">
        <v>158</v>
      </c>
      <c r="D164" s="1">
        <v>1848.7</v>
      </c>
      <c r="E164" s="1">
        <v>1</v>
      </c>
      <c r="N164" s="1">
        <v>3</v>
      </c>
    </row>
    <row r="165" spans="1:14" x14ac:dyDescent="0.25">
      <c r="A165" s="1">
        <v>2015</v>
      </c>
      <c r="B165" s="1" t="s">
        <v>204</v>
      </c>
      <c r="C165" s="1" t="s">
        <v>14</v>
      </c>
      <c r="D165" s="1">
        <v>1778.9</v>
      </c>
      <c r="E165" s="1">
        <v>2</v>
      </c>
      <c r="N165" s="1">
        <v>2</v>
      </c>
    </row>
    <row r="166" spans="1:14" x14ac:dyDescent="0.25">
      <c r="A166" s="1">
        <v>2015</v>
      </c>
      <c r="B166" s="1" t="s">
        <v>395</v>
      </c>
      <c r="C166" s="1" t="s">
        <v>22</v>
      </c>
      <c r="D166" s="1">
        <v>1778.1</v>
      </c>
      <c r="E166" s="1">
        <v>3</v>
      </c>
      <c r="N166" s="1">
        <v>0</v>
      </c>
    </row>
    <row r="167" spans="1:14" x14ac:dyDescent="0.25">
      <c r="A167" s="1">
        <v>2015</v>
      </c>
      <c r="B167" s="1" t="s">
        <v>335</v>
      </c>
      <c r="C167" s="1" t="s">
        <v>153</v>
      </c>
      <c r="D167" s="1">
        <v>1755.5</v>
      </c>
      <c r="E167" s="1">
        <v>4</v>
      </c>
      <c r="N167" s="1">
        <v>3</v>
      </c>
    </row>
    <row r="168" spans="1:14" x14ac:dyDescent="0.25">
      <c r="A168" s="1">
        <v>2015</v>
      </c>
      <c r="B168" s="1" t="s">
        <v>293</v>
      </c>
      <c r="C168" s="1" t="s">
        <v>293</v>
      </c>
      <c r="D168" s="1">
        <v>1747.7</v>
      </c>
      <c r="E168" s="1">
        <v>5</v>
      </c>
      <c r="N168" s="1">
        <v>2</v>
      </c>
    </row>
    <row r="169" spans="1:14" x14ac:dyDescent="0.25">
      <c r="A169" s="1">
        <v>2015</v>
      </c>
      <c r="B169" s="1" t="s">
        <v>339</v>
      </c>
      <c r="C169" s="1" t="s">
        <v>24</v>
      </c>
      <c r="D169" s="1">
        <v>1745.2</v>
      </c>
      <c r="E169" s="1">
        <v>6</v>
      </c>
      <c r="N169" s="1">
        <v>4</v>
      </c>
    </row>
    <row r="170" spans="1:14" x14ac:dyDescent="0.25">
      <c r="A170" s="1">
        <v>2015</v>
      </c>
      <c r="B170" s="1" t="s">
        <v>396</v>
      </c>
      <c r="C170" s="1" t="s">
        <v>19</v>
      </c>
      <c r="D170" s="1">
        <v>1697.6</v>
      </c>
      <c r="E170" s="1">
        <v>7</v>
      </c>
      <c r="N170" s="1">
        <v>1</v>
      </c>
    </row>
    <row r="171" spans="1:14" x14ac:dyDescent="0.25">
      <c r="A171" s="1">
        <v>2015</v>
      </c>
      <c r="B171" s="1" t="s">
        <v>334</v>
      </c>
      <c r="C171" s="1" t="s">
        <v>32</v>
      </c>
      <c r="D171" s="1">
        <v>1616.2</v>
      </c>
      <c r="E171" s="1">
        <v>8</v>
      </c>
      <c r="N171" s="1">
        <v>1</v>
      </c>
    </row>
    <row r="172" spans="1:14" x14ac:dyDescent="0.25">
      <c r="A172" s="3">
        <v>2015</v>
      </c>
      <c r="B172" s="3" t="s">
        <v>397</v>
      </c>
      <c r="C172" s="3" t="s">
        <v>10</v>
      </c>
      <c r="D172" s="3">
        <v>1586.7</v>
      </c>
      <c r="E172" s="3">
        <v>9</v>
      </c>
      <c r="F172" s="3" t="s">
        <v>340</v>
      </c>
      <c r="G172" s="3"/>
      <c r="H172" s="3"/>
      <c r="I172" s="3"/>
      <c r="J172" s="3"/>
      <c r="K172" s="3"/>
      <c r="L172" s="3"/>
      <c r="M172" s="3"/>
      <c r="N172" s="3">
        <v>1</v>
      </c>
    </row>
    <row r="173" spans="1:14" x14ac:dyDescent="0.25">
      <c r="A173" s="1">
        <v>2016</v>
      </c>
      <c r="B173" s="1" t="s">
        <v>293</v>
      </c>
      <c r="C173" s="37" t="s">
        <v>293</v>
      </c>
      <c r="D173" s="1">
        <v>1864.2</v>
      </c>
      <c r="E173" s="1">
        <v>1</v>
      </c>
      <c r="N173" s="1">
        <v>7</v>
      </c>
    </row>
    <row r="174" spans="1:14" x14ac:dyDescent="0.25">
      <c r="A174" s="1">
        <v>2016</v>
      </c>
      <c r="B174" s="1" t="s">
        <v>394</v>
      </c>
      <c r="C174" s="37" t="s">
        <v>158</v>
      </c>
      <c r="D174" s="1">
        <v>1846.7</v>
      </c>
      <c r="E174" s="1">
        <v>2</v>
      </c>
      <c r="N174" s="1">
        <v>2</v>
      </c>
    </row>
    <row r="175" spans="1:14" x14ac:dyDescent="0.25">
      <c r="A175" s="1">
        <v>2016</v>
      </c>
      <c r="B175" s="1" t="s">
        <v>204</v>
      </c>
      <c r="C175" s="37" t="s">
        <v>14</v>
      </c>
      <c r="D175" s="1">
        <v>1834.9</v>
      </c>
      <c r="E175" s="1">
        <v>3</v>
      </c>
      <c r="N175" s="1">
        <v>3</v>
      </c>
    </row>
    <row r="176" spans="1:14" x14ac:dyDescent="0.25">
      <c r="A176" s="1">
        <v>2016</v>
      </c>
      <c r="B176" s="37" t="s">
        <v>407</v>
      </c>
      <c r="C176" s="37" t="s">
        <v>10</v>
      </c>
      <c r="D176" s="1">
        <v>1720.7</v>
      </c>
      <c r="E176" s="1">
        <v>4</v>
      </c>
      <c r="N176" s="1">
        <v>0</v>
      </c>
    </row>
    <row r="177" spans="1:14" x14ac:dyDescent="0.25">
      <c r="A177" s="1">
        <v>2016</v>
      </c>
      <c r="B177" s="37" t="s">
        <v>408</v>
      </c>
      <c r="C177" s="37" t="s">
        <v>19</v>
      </c>
      <c r="D177" s="1">
        <v>1651.6</v>
      </c>
      <c r="E177" s="1">
        <v>5</v>
      </c>
      <c r="N177" s="1">
        <v>1</v>
      </c>
    </row>
    <row r="178" spans="1:14" x14ac:dyDescent="0.25">
      <c r="A178" s="1">
        <v>2016</v>
      </c>
      <c r="B178" s="1" t="s">
        <v>339</v>
      </c>
      <c r="C178" s="37" t="s">
        <v>24</v>
      </c>
      <c r="D178" s="1">
        <v>1614.2</v>
      </c>
      <c r="E178" s="1">
        <v>6</v>
      </c>
      <c r="N178" s="1">
        <v>2</v>
      </c>
    </row>
    <row r="179" spans="1:14" x14ac:dyDescent="0.25">
      <c r="A179" s="1">
        <v>2016</v>
      </c>
      <c r="B179" s="37" t="s">
        <v>409</v>
      </c>
      <c r="C179" s="37" t="s">
        <v>32</v>
      </c>
      <c r="D179" s="6">
        <v>1608</v>
      </c>
      <c r="E179" s="1">
        <v>7</v>
      </c>
      <c r="N179" s="1">
        <v>1</v>
      </c>
    </row>
    <row r="180" spans="1:14" x14ac:dyDescent="0.25">
      <c r="A180" s="1">
        <v>2016</v>
      </c>
      <c r="B180" s="37" t="s">
        <v>410</v>
      </c>
      <c r="C180" s="37" t="s">
        <v>22</v>
      </c>
      <c r="D180" s="1">
        <v>1582.9</v>
      </c>
      <c r="E180" s="1">
        <v>8</v>
      </c>
      <c r="N180" s="1">
        <v>1</v>
      </c>
    </row>
    <row r="181" spans="1:14" x14ac:dyDescent="0.25">
      <c r="A181" s="3">
        <v>2016</v>
      </c>
      <c r="B181" s="38" t="s">
        <v>335</v>
      </c>
      <c r="C181" s="38" t="s">
        <v>153</v>
      </c>
      <c r="D181" s="3">
        <v>1483.3</v>
      </c>
      <c r="E181" s="3">
        <v>9</v>
      </c>
      <c r="F181" s="3" t="s">
        <v>340</v>
      </c>
      <c r="G181" s="3"/>
      <c r="H181" s="3"/>
      <c r="I181" s="3"/>
      <c r="J181" s="3"/>
      <c r="K181" s="3"/>
      <c r="L181" s="3"/>
      <c r="M181" s="3"/>
      <c r="N181" s="3">
        <v>0</v>
      </c>
    </row>
    <row r="182" spans="1:14" x14ac:dyDescent="0.25">
      <c r="A182" s="1">
        <v>2017</v>
      </c>
      <c r="B182" s="1" t="s">
        <v>414</v>
      </c>
      <c r="C182" s="1" t="s">
        <v>22</v>
      </c>
      <c r="D182" s="1">
        <v>1808.7</v>
      </c>
      <c r="E182" s="1">
        <v>1</v>
      </c>
      <c r="N182" s="1">
        <v>2</v>
      </c>
    </row>
    <row r="183" spans="1:14" x14ac:dyDescent="0.25">
      <c r="A183" s="1">
        <v>2017</v>
      </c>
      <c r="B183" s="1" t="s">
        <v>335</v>
      </c>
      <c r="C183" s="1" t="s">
        <v>153</v>
      </c>
      <c r="D183" s="1">
        <v>1741.7</v>
      </c>
      <c r="E183" s="1">
        <v>2</v>
      </c>
      <c r="N183" s="1">
        <v>4</v>
      </c>
    </row>
    <row r="184" spans="1:14" x14ac:dyDescent="0.25">
      <c r="A184" s="1">
        <v>2017</v>
      </c>
      <c r="B184" s="1" t="s">
        <v>204</v>
      </c>
      <c r="C184" s="1" t="s">
        <v>14</v>
      </c>
      <c r="D184" s="1">
        <v>1650.9</v>
      </c>
      <c r="E184" s="1">
        <v>3</v>
      </c>
      <c r="N184" s="1">
        <v>2</v>
      </c>
    </row>
    <row r="185" spans="1:14" x14ac:dyDescent="0.25">
      <c r="A185" s="1">
        <v>2017</v>
      </c>
      <c r="B185" s="1" t="s">
        <v>339</v>
      </c>
      <c r="C185" s="1" t="s">
        <v>24</v>
      </c>
      <c r="D185" s="1">
        <v>1599.7</v>
      </c>
      <c r="E185" s="1">
        <v>4</v>
      </c>
      <c r="N185" s="1">
        <v>4</v>
      </c>
    </row>
    <row r="186" spans="1:14" x14ac:dyDescent="0.25">
      <c r="A186" s="1">
        <v>2017</v>
      </c>
      <c r="B186" s="1" t="s">
        <v>408</v>
      </c>
      <c r="C186" s="1" t="s">
        <v>19</v>
      </c>
      <c r="D186" s="1">
        <v>1540.6</v>
      </c>
      <c r="E186" s="1">
        <v>5</v>
      </c>
      <c r="N186" s="1">
        <v>2</v>
      </c>
    </row>
    <row r="187" spans="1:14" x14ac:dyDescent="0.25">
      <c r="A187" s="1">
        <v>2017</v>
      </c>
      <c r="B187" s="1" t="s">
        <v>415</v>
      </c>
      <c r="C187" s="1" t="s">
        <v>10</v>
      </c>
      <c r="D187" s="1">
        <v>1536.8</v>
      </c>
      <c r="E187" s="1">
        <v>6</v>
      </c>
      <c r="N187" s="1">
        <v>1</v>
      </c>
    </row>
    <row r="188" spans="1:14" x14ac:dyDescent="0.25">
      <c r="A188" s="1">
        <v>2017</v>
      </c>
      <c r="B188" s="1" t="s">
        <v>416</v>
      </c>
      <c r="C188" s="1" t="s">
        <v>32</v>
      </c>
      <c r="D188" s="1">
        <v>1523.1</v>
      </c>
      <c r="E188" s="1">
        <v>7</v>
      </c>
      <c r="N188" s="1">
        <v>1</v>
      </c>
    </row>
    <row r="189" spans="1:14" x14ac:dyDescent="0.25">
      <c r="A189" s="1">
        <v>2017</v>
      </c>
      <c r="B189" s="1" t="s">
        <v>394</v>
      </c>
      <c r="C189" s="1" t="s">
        <v>158</v>
      </c>
      <c r="D189" s="6">
        <v>1458</v>
      </c>
      <c r="E189" s="1">
        <v>8</v>
      </c>
      <c r="N189" s="1">
        <v>1</v>
      </c>
    </row>
    <row r="190" spans="1:14" x14ac:dyDescent="0.25">
      <c r="A190" s="3">
        <v>2017</v>
      </c>
      <c r="B190" s="3" t="s">
        <v>293</v>
      </c>
      <c r="C190" s="3" t="s">
        <v>293</v>
      </c>
      <c r="D190" s="3">
        <v>1375.1</v>
      </c>
      <c r="E190" s="3">
        <v>9</v>
      </c>
      <c r="F190" s="3" t="s">
        <v>340</v>
      </c>
      <c r="G190" s="3"/>
      <c r="H190" s="3"/>
      <c r="I190" s="3"/>
      <c r="J190" s="3"/>
      <c r="K190" s="3"/>
      <c r="L190" s="3"/>
      <c r="M190" s="3"/>
      <c r="N190" s="3">
        <v>0</v>
      </c>
    </row>
  </sheetData>
  <phoneticPr fontId="0" type="noConversion"/>
  <printOptions horizontalCentered="1"/>
  <pageMargins left="0.25" right="0.25" top="0.28000000000000003" bottom="0.49" header="0.17" footer="0.22"/>
  <pageSetup orientation="landscape" r:id="rId1"/>
  <headerFooter alignWithMargins="0">
    <oddFooter>&amp;L&amp;F, &amp;A&amp;C&amp;D&amp;RWHH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41"/>
  <sheetViews>
    <sheetView workbookViewId="0">
      <pane ySplit="1" topLeftCell="A2" activePane="bottomLeft" state="frozen"/>
      <selection pane="bottomLeft" activeCell="B34" sqref="B34"/>
    </sheetView>
  </sheetViews>
  <sheetFormatPr defaultRowHeight="13.2" x14ac:dyDescent="0.25"/>
  <cols>
    <col min="1" max="1" width="14.5546875" style="69" customWidth="1"/>
    <col min="2" max="2" width="10.6640625" style="69" customWidth="1"/>
    <col min="3" max="3" width="0.88671875" style="69" customWidth="1"/>
    <col min="4" max="4" width="14.6640625" style="69" customWidth="1"/>
    <col min="5" max="5" width="10.6640625" style="69" customWidth="1"/>
    <col min="6" max="6" width="0.88671875" style="69" customWidth="1"/>
    <col min="7" max="7" width="14.6640625" style="69" customWidth="1"/>
    <col min="8" max="8" width="10.6640625" style="69" customWidth="1"/>
  </cols>
  <sheetData>
    <row r="1" spans="1:8" ht="13.8" x14ac:dyDescent="0.25">
      <c r="A1" s="87" t="s">
        <v>357</v>
      </c>
      <c r="B1" s="68"/>
      <c r="D1" s="89" t="s">
        <v>356</v>
      </c>
      <c r="E1" s="70" t="s">
        <v>4</v>
      </c>
      <c r="G1" s="89" t="s">
        <v>53</v>
      </c>
      <c r="H1" s="70" t="s">
        <v>4</v>
      </c>
    </row>
    <row r="2" spans="1:8" x14ac:dyDescent="0.25">
      <c r="A2" s="88" t="s">
        <v>2</v>
      </c>
      <c r="B2" s="68" t="s">
        <v>17</v>
      </c>
      <c r="D2" s="88" t="s">
        <v>2</v>
      </c>
      <c r="E2" s="90" t="s">
        <v>356</v>
      </c>
      <c r="G2" s="88" t="s">
        <v>2</v>
      </c>
      <c r="H2" s="90" t="s">
        <v>53</v>
      </c>
    </row>
    <row r="3" spans="1:8" ht="11.4" customHeight="1" x14ac:dyDescent="0.25">
      <c r="A3" s="71" t="s">
        <v>22</v>
      </c>
      <c r="B3" s="72">
        <v>3.2608695652173911</v>
      </c>
      <c r="D3" s="71" t="s">
        <v>22</v>
      </c>
      <c r="E3" s="73">
        <v>7</v>
      </c>
      <c r="G3" s="71" t="s">
        <v>22</v>
      </c>
      <c r="H3" s="73">
        <v>5</v>
      </c>
    </row>
    <row r="4" spans="1:8" ht="11.4" customHeight="1" x14ac:dyDescent="0.25">
      <c r="A4" s="74" t="s">
        <v>10</v>
      </c>
      <c r="B4" s="75">
        <v>3.9565217391304346</v>
      </c>
      <c r="D4" s="74" t="s">
        <v>158</v>
      </c>
      <c r="E4" s="76">
        <v>3</v>
      </c>
      <c r="G4" s="74" t="s">
        <v>14</v>
      </c>
      <c r="H4" s="76">
        <v>4</v>
      </c>
    </row>
    <row r="5" spans="1:8" ht="11.4" customHeight="1" x14ac:dyDescent="0.25">
      <c r="A5" s="74" t="s">
        <v>153</v>
      </c>
      <c r="B5" s="75">
        <v>4.2</v>
      </c>
      <c r="D5" s="74" t="s">
        <v>19</v>
      </c>
      <c r="E5" s="76">
        <v>2</v>
      </c>
      <c r="G5" s="74" t="s">
        <v>10</v>
      </c>
      <c r="H5" s="76">
        <v>4</v>
      </c>
    </row>
    <row r="6" spans="1:8" ht="11.4" customHeight="1" x14ac:dyDescent="0.25">
      <c r="A6" s="74" t="s">
        <v>28</v>
      </c>
      <c r="B6" s="75">
        <v>4.25</v>
      </c>
      <c r="D6" s="74" t="s">
        <v>10</v>
      </c>
      <c r="E6" s="76">
        <v>2</v>
      </c>
      <c r="G6" s="74" t="s">
        <v>158</v>
      </c>
      <c r="H6" s="76">
        <v>2</v>
      </c>
    </row>
    <row r="7" spans="1:8" ht="11.4" customHeight="1" x14ac:dyDescent="0.25">
      <c r="A7" s="74" t="s">
        <v>158</v>
      </c>
      <c r="B7" s="75">
        <v>4.3571428571428568</v>
      </c>
      <c r="D7" s="74" t="s">
        <v>28</v>
      </c>
      <c r="E7" s="76">
        <v>2</v>
      </c>
      <c r="G7" s="74" t="s">
        <v>153</v>
      </c>
      <c r="H7" s="76">
        <v>2</v>
      </c>
    </row>
    <row r="8" spans="1:8" ht="11.4" customHeight="1" x14ac:dyDescent="0.25">
      <c r="A8" s="74" t="s">
        <v>19</v>
      </c>
      <c r="B8" s="75">
        <v>4.4782608695652177</v>
      </c>
      <c r="D8" s="74" t="s">
        <v>24</v>
      </c>
      <c r="E8" s="76">
        <v>2</v>
      </c>
      <c r="G8" s="74" t="s">
        <v>19</v>
      </c>
      <c r="H8" s="76">
        <v>2</v>
      </c>
    </row>
    <row r="9" spans="1:8" ht="11.4" customHeight="1" x14ac:dyDescent="0.25">
      <c r="A9" s="74" t="s">
        <v>14</v>
      </c>
      <c r="B9" s="75">
        <v>4.6086956521739131</v>
      </c>
      <c r="D9" s="74" t="s">
        <v>153</v>
      </c>
      <c r="E9" s="76">
        <v>2</v>
      </c>
      <c r="G9" s="74" t="s">
        <v>32</v>
      </c>
      <c r="H9" s="76">
        <v>2</v>
      </c>
    </row>
    <row r="10" spans="1:8" ht="11.4" customHeight="1" x14ac:dyDescent="0.25">
      <c r="A10" s="74" t="s">
        <v>39</v>
      </c>
      <c r="B10" s="75">
        <v>4.7777777777777777</v>
      </c>
      <c r="D10" s="74" t="s">
        <v>293</v>
      </c>
      <c r="E10" s="76">
        <v>1</v>
      </c>
      <c r="G10" s="74" t="s">
        <v>39</v>
      </c>
      <c r="H10" s="76">
        <v>1</v>
      </c>
    </row>
    <row r="11" spans="1:8" ht="11.4" customHeight="1" x14ac:dyDescent="0.25">
      <c r="A11" s="74" t="s">
        <v>293</v>
      </c>
      <c r="B11" s="75">
        <v>5.4285714285714288</v>
      </c>
      <c r="D11" s="74" t="s">
        <v>14</v>
      </c>
      <c r="E11" s="76">
        <v>1</v>
      </c>
      <c r="G11" s="74" t="s">
        <v>24</v>
      </c>
      <c r="H11" s="76">
        <v>1</v>
      </c>
    </row>
    <row r="12" spans="1:8" ht="11.4" customHeight="1" x14ac:dyDescent="0.25">
      <c r="A12" s="74" t="s">
        <v>24</v>
      </c>
      <c r="B12" s="75">
        <v>5.7391304347826084</v>
      </c>
      <c r="D12" s="74" t="s">
        <v>32</v>
      </c>
      <c r="E12" s="76">
        <v>1</v>
      </c>
      <c r="G12" s="74" t="s">
        <v>293</v>
      </c>
      <c r="H12" s="76">
        <v>0</v>
      </c>
    </row>
    <row r="13" spans="1:8" ht="11.4" customHeight="1" x14ac:dyDescent="0.25">
      <c r="A13" s="77" t="s">
        <v>32</v>
      </c>
      <c r="B13" s="78">
        <v>6.0476190476190474</v>
      </c>
      <c r="D13" s="77" t="s">
        <v>39</v>
      </c>
      <c r="E13" s="79">
        <v>0</v>
      </c>
      <c r="G13" s="77" t="s">
        <v>28</v>
      </c>
      <c r="H13" s="79">
        <v>0</v>
      </c>
    </row>
    <row r="14" spans="1:8" ht="5.0999999999999996" customHeight="1" x14ac:dyDescent="0.25">
      <c r="A14" s="80"/>
      <c r="B14" s="81"/>
    </row>
    <row r="15" spans="1:8" ht="13.8" x14ac:dyDescent="0.25">
      <c r="A15" s="87" t="s">
        <v>54</v>
      </c>
      <c r="B15" s="70" t="s">
        <v>4</v>
      </c>
      <c r="D15" s="91" t="s">
        <v>393</v>
      </c>
      <c r="E15" s="70" t="s">
        <v>392</v>
      </c>
    </row>
    <row r="16" spans="1:8" x14ac:dyDescent="0.25">
      <c r="A16" s="88" t="s">
        <v>2</v>
      </c>
      <c r="B16" s="90" t="s">
        <v>54</v>
      </c>
      <c r="D16" s="88" t="s">
        <v>2</v>
      </c>
      <c r="E16" s="90" t="s">
        <v>340</v>
      </c>
    </row>
    <row r="17" spans="1:5" ht="11.1" customHeight="1" x14ac:dyDescent="0.25">
      <c r="A17" s="71" t="s">
        <v>14</v>
      </c>
      <c r="B17" s="73">
        <v>6</v>
      </c>
      <c r="D17" s="71" t="s">
        <v>24</v>
      </c>
      <c r="E17" s="82">
        <v>8</v>
      </c>
    </row>
    <row r="18" spans="1:5" ht="11.1" customHeight="1" x14ac:dyDescent="0.25">
      <c r="A18" s="74" t="s">
        <v>10</v>
      </c>
      <c r="B18" s="76">
        <v>4</v>
      </c>
      <c r="D18" s="74" t="s">
        <v>32</v>
      </c>
      <c r="E18" s="83">
        <v>6</v>
      </c>
    </row>
    <row r="19" spans="1:5" ht="11.1" customHeight="1" x14ac:dyDescent="0.25">
      <c r="A19" s="74" t="s">
        <v>153</v>
      </c>
      <c r="B19" s="76">
        <v>3</v>
      </c>
      <c r="D19" s="74" t="s">
        <v>14</v>
      </c>
      <c r="E19" s="83">
        <v>3</v>
      </c>
    </row>
    <row r="20" spans="1:5" ht="11.1" customHeight="1" x14ac:dyDescent="0.25">
      <c r="A20" s="74" t="s">
        <v>19</v>
      </c>
      <c r="B20" s="76">
        <v>3</v>
      </c>
      <c r="D20" s="74" t="s">
        <v>39</v>
      </c>
      <c r="E20" s="83">
        <v>2</v>
      </c>
    </row>
    <row r="21" spans="1:5" ht="11.1" customHeight="1" x14ac:dyDescent="0.25">
      <c r="A21" s="74" t="s">
        <v>22</v>
      </c>
      <c r="B21" s="76">
        <v>3</v>
      </c>
      <c r="D21" s="74" t="s">
        <v>293</v>
      </c>
      <c r="E21" s="83">
        <v>1</v>
      </c>
    </row>
    <row r="22" spans="1:5" ht="11.1" customHeight="1" x14ac:dyDescent="0.25">
      <c r="A22" s="74" t="s">
        <v>39</v>
      </c>
      <c r="B22" s="76">
        <v>2</v>
      </c>
      <c r="D22" s="74" t="s">
        <v>10</v>
      </c>
      <c r="E22" s="83">
        <v>1</v>
      </c>
    </row>
    <row r="23" spans="1:5" ht="11.1" customHeight="1" x14ac:dyDescent="0.25">
      <c r="A23" s="74" t="s">
        <v>158</v>
      </c>
      <c r="B23" s="76">
        <v>1</v>
      </c>
      <c r="D23" s="74" t="s">
        <v>153</v>
      </c>
      <c r="E23" s="83">
        <v>1</v>
      </c>
    </row>
    <row r="24" spans="1:5" ht="11.1" customHeight="1" x14ac:dyDescent="0.25">
      <c r="A24" s="74" t="s">
        <v>32</v>
      </c>
      <c r="B24" s="76">
        <v>1</v>
      </c>
      <c r="D24" s="74" t="s">
        <v>28</v>
      </c>
      <c r="E24" s="83">
        <v>1</v>
      </c>
    </row>
    <row r="25" spans="1:5" ht="11.1" customHeight="1" x14ac:dyDescent="0.25">
      <c r="A25" s="74" t="s">
        <v>28</v>
      </c>
      <c r="B25" s="76">
        <v>0</v>
      </c>
      <c r="D25" s="74" t="s">
        <v>158</v>
      </c>
      <c r="E25" s="83">
        <v>0</v>
      </c>
    </row>
    <row r="26" spans="1:5" ht="11.1" customHeight="1" x14ac:dyDescent="0.25">
      <c r="A26" s="74" t="s">
        <v>293</v>
      </c>
      <c r="B26" s="76">
        <v>0</v>
      </c>
      <c r="D26" s="74" t="s">
        <v>19</v>
      </c>
      <c r="E26" s="83">
        <v>0</v>
      </c>
    </row>
    <row r="27" spans="1:5" ht="11.1" customHeight="1" x14ac:dyDescent="0.25">
      <c r="A27" s="77" t="s">
        <v>24</v>
      </c>
      <c r="B27" s="79">
        <v>0</v>
      </c>
      <c r="D27" s="77" t="s">
        <v>22</v>
      </c>
      <c r="E27" s="84">
        <v>0</v>
      </c>
    </row>
    <row r="28" spans="1:5" ht="5.0999999999999996" customHeight="1" x14ac:dyDescent="0.25"/>
    <row r="29" spans="1:5" ht="12.9" customHeight="1" x14ac:dyDescent="0.25">
      <c r="A29" s="101" t="s">
        <v>303</v>
      </c>
      <c r="B29" s="101"/>
      <c r="D29" s="92" t="s">
        <v>398</v>
      </c>
      <c r="E29" s="68"/>
    </row>
    <row r="30" spans="1:5" x14ac:dyDescent="0.25">
      <c r="A30" s="85" t="s">
        <v>275</v>
      </c>
      <c r="B30" s="68"/>
      <c r="D30" s="88" t="s">
        <v>2</v>
      </c>
      <c r="E30" s="68" t="s">
        <v>17</v>
      </c>
    </row>
    <row r="31" spans="1:5" x14ac:dyDescent="0.25">
      <c r="A31" s="85" t="s">
        <v>2</v>
      </c>
      <c r="B31" s="68" t="s">
        <v>17</v>
      </c>
      <c r="D31" s="71" t="s">
        <v>10</v>
      </c>
      <c r="E31" s="82">
        <v>23</v>
      </c>
    </row>
    <row r="32" spans="1:5" ht="12" customHeight="1" x14ac:dyDescent="0.25">
      <c r="A32" s="71" t="s">
        <v>22</v>
      </c>
      <c r="B32" s="82">
        <v>40</v>
      </c>
      <c r="D32" s="74" t="s">
        <v>24</v>
      </c>
      <c r="E32" s="83">
        <v>23</v>
      </c>
    </row>
    <row r="33" spans="1:5" ht="12" customHeight="1" x14ac:dyDescent="0.25">
      <c r="A33" s="74" t="s">
        <v>153</v>
      </c>
      <c r="B33" s="83">
        <v>37</v>
      </c>
      <c r="D33" s="74" t="s">
        <v>19</v>
      </c>
      <c r="E33" s="83">
        <v>23</v>
      </c>
    </row>
    <row r="34" spans="1:5" ht="12" customHeight="1" x14ac:dyDescent="0.25">
      <c r="A34" s="74" t="s">
        <v>10</v>
      </c>
      <c r="B34" s="83">
        <v>34</v>
      </c>
      <c r="D34" s="74" t="s">
        <v>14</v>
      </c>
      <c r="E34" s="83">
        <v>23</v>
      </c>
    </row>
    <row r="35" spans="1:5" ht="12" customHeight="1" x14ac:dyDescent="0.25">
      <c r="A35" s="74" t="s">
        <v>14</v>
      </c>
      <c r="B35" s="83">
        <v>33</v>
      </c>
      <c r="D35" s="74" t="s">
        <v>22</v>
      </c>
      <c r="E35" s="83">
        <v>23</v>
      </c>
    </row>
    <row r="36" spans="1:5" ht="12" customHeight="1" x14ac:dyDescent="0.25">
      <c r="A36" s="74" t="s">
        <v>24</v>
      </c>
      <c r="B36" s="83">
        <v>29</v>
      </c>
      <c r="D36" s="74" t="s">
        <v>32</v>
      </c>
      <c r="E36" s="83">
        <v>21</v>
      </c>
    </row>
    <row r="37" spans="1:5" ht="12" customHeight="1" x14ac:dyDescent="0.25">
      <c r="A37" s="74" t="s">
        <v>19</v>
      </c>
      <c r="B37" s="83">
        <v>29</v>
      </c>
      <c r="D37" s="74" t="s">
        <v>153</v>
      </c>
      <c r="E37" s="83">
        <v>15</v>
      </c>
    </row>
    <row r="38" spans="1:5" ht="12" customHeight="1" x14ac:dyDescent="0.25">
      <c r="A38" s="74" t="s">
        <v>158</v>
      </c>
      <c r="B38" s="83">
        <v>26</v>
      </c>
      <c r="D38" s="74" t="s">
        <v>158</v>
      </c>
      <c r="E38" s="83">
        <v>14</v>
      </c>
    </row>
    <row r="39" spans="1:5" ht="12" customHeight="1" x14ac:dyDescent="0.25">
      <c r="A39" s="74" t="s">
        <v>32</v>
      </c>
      <c r="B39" s="83">
        <v>26</v>
      </c>
      <c r="D39" s="74" t="s">
        <v>39</v>
      </c>
      <c r="E39" s="83">
        <v>9</v>
      </c>
    </row>
    <row r="40" spans="1:5" ht="12" customHeight="1" x14ac:dyDescent="0.25">
      <c r="A40" s="77" t="s">
        <v>293</v>
      </c>
      <c r="B40" s="84">
        <v>15</v>
      </c>
      <c r="D40" s="74" t="s">
        <v>28</v>
      </c>
      <c r="E40" s="83">
        <v>8</v>
      </c>
    </row>
    <row r="41" spans="1:5" x14ac:dyDescent="0.25">
      <c r="D41" s="77" t="s">
        <v>293</v>
      </c>
      <c r="E41" s="84">
        <v>7</v>
      </c>
    </row>
  </sheetData>
  <mergeCells count="1">
    <mergeCell ref="A29:B29"/>
  </mergeCells>
  <printOptions horizontalCentered="1"/>
  <pageMargins left="0.25" right="0.25" top="0.28000000000000003" bottom="0.49" header="0.17" footer="0.22"/>
  <pageSetup orientation="landscape" r:id="rId8"/>
  <headerFooter alignWithMargins="0">
    <oddFooter>&amp;L&amp;F, &amp;A&amp;C&amp;D&amp;RWHH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1"/>
  <sheetViews>
    <sheetView workbookViewId="0">
      <selection activeCell="A12" sqref="A12"/>
    </sheetView>
  </sheetViews>
  <sheetFormatPr defaultRowHeight="13.8" x14ac:dyDescent="0.25"/>
  <cols>
    <col min="1" max="2" width="9.109375" style="10"/>
    <col min="3" max="3" width="10.33203125" style="10" bestFit="1" customWidth="1"/>
    <col min="4" max="11" width="9.109375" style="10"/>
  </cols>
  <sheetData>
    <row r="1" spans="1:11" ht="31.2" x14ac:dyDescent="0.25">
      <c r="A1" s="18" t="s">
        <v>220</v>
      </c>
      <c r="B1" s="16" t="s">
        <v>196</v>
      </c>
      <c r="C1" s="16" t="s">
        <v>197</v>
      </c>
      <c r="D1" s="17" t="s">
        <v>198</v>
      </c>
      <c r="E1" s="17" t="s">
        <v>4</v>
      </c>
      <c r="F1" s="17" t="s">
        <v>200</v>
      </c>
      <c r="G1" s="17" t="s">
        <v>199</v>
      </c>
      <c r="H1" s="12"/>
      <c r="I1" s="12"/>
      <c r="J1" s="12"/>
      <c r="K1" s="12"/>
    </row>
    <row r="2" spans="1:11" x14ac:dyDescent="0.25">
      <c r="A2" s="14" t="s">
        <v>153</v>
      </c>
      <c r="B2" s="10">
        <v>50</v>
      </c>
      <c r="C2" s="10">
        <v>14</v>
      </c>
      <c r="D2" s="10">
        <v>10</v>
      </c>
      <c r="E2" s="10">
        <v>1</v>
      </c>
      <c r="F2" s="29">
        <f>H2*$D$11</f>
        <v>252.89999999999998</v>
      </c>
      <c r="G2" s="31">
        <f t="shared" ref="G2:G9" si="0">F2+D2-B2-C2</f>
        <v>198.89999999999998</v>
      </c>
      <c r="H2" s="22">
        <v>0.6</v>
      </c>
      <c r="I2" s="25"/>
    </row>
    <row r="3" spans="1:11" x14ac:dyDescent="0.25">
      <c r="A3" s="14" t="s">
        <v>10</v>
      </c>
      <c r="B3" s="10">
        <v>50</v>
      </c>
      <c r="C3" s="10">
        <v>11</v>
      </c>
      <c r="D3" s="10">
        <v>15</v>
      </c>
      <c r="E3" s="10">
        <v>2</v>
      </c>
      <c r="F3" s="30">
        <f>H3*$D$11</f>
        <v>105.375</v>
      </c>
      <c r="G3" s="31">
        <f t="shared" si="0"/>
        <v>59.375</v>
      </c>
      <c r="H3" s="23">
        <v>0.25</v>
      </c>
    </row>
    <row r="4" spans="1:11" x14ac:dyDescent="0.25">
      <c r="A4" s="14" t="s">
        <v>22</v>
      </c>
      <c r="B4" s="10">
        <v>50</v>
      </c>
      <c r="C4" s="10">
        <v>27</v>
      </c>
      <c r="D4" s="10">
        <v>15</v>
      </c>
      <c r="E4" s="10">
        <v>3</v>
      </c>
      <c r="F4" s="30">
        <f>H4*$D$11</f>
        <v>63.224999999999994</v>
      </c>
      <c r="G4" s="31">
        <f t="shared" si="0"/>
        <v>1.2249999999999943</v>
      </c>
      <c r="H4" s="24">
        <v>0.15</v>
      </c>
    </row>
    <row r="5" spans="1:11" x14ac:dyDescent="0.25">
      <c r="A5" s="14" t="s">
        <v>19</v>
      </c>
      <c r="B5" s="10">
        <v>50</v>
      </c>
      <c r="C5" s="10">
        <v>11</v>
      </c>
      <c r="D5" s="10">
        <v>10</v>
      </c>
      <c r="E5" s="10">
        <v>4</v>
      </c>
      <c r="F5" s="27">
        <v>0</v>
      </c>
      <c r="G5" s="32">
        <f t="shared" si="0"/>
        <v>-51</v>
      </c>
      <c r="H5" s="25" t="s">
        <v>223</v>
      </c>
    </row>
    <row r="6" spans="1:11" x14ac:dyDescent="0.25">
      <c r="A6" s="14" t="s">
        <v>32</v>
      </c>
      <c r="B6" s="10">
        <v>50</v>
      </c>
      <c r="C6" s="10">
        <v>9</v>
      </c>
      <c r="D6" s="10">
        <v>25</v>
      </c>
      <c r="E6" s="10">
        <v>5</v>
      </c>
      <c r="F6" s="27">
        <v>0</v>
      </c>
      <c r="G6" s="32">
        <f t="shared" si="0"/>
        <v>-34</v>
      </c>
      <c r="H6" s="25" t="s">
        <v>224</v>
      </c>
    </row>
    <row r="7" spans="1:11" x14ac:dyDescent="0.25">
      <c r="A7" s="14" t="s">
        <v>14</v>
      </c>
      <c r="B7" s="10">
        <v>50</v>
      </c>
      <c r="C7" s="10">
        <v>10.5</v>
      </c>
      <c r="D7" s="10">
        <v>10</v>
      </c>
      <c r="E7" s="10">
        <v>6</v>
      </c>
      <c r="F7" s="27">
        <v>0</v>
      </c>
      <c r="G7" s="32">
        <f t="shared" si="0"/>
        <v>-50.5</v>
      </c>
      <c r="H7" s="25" t="s">
        <v>223</v>
      </c>
    </row>
    <row r="8" spans="1:11" x14ac:dyDescent="0.25">
      <c r="A8" s="14" t="s">
        <v>158</v>
      </c>
      <c r="B8" s="10">
        <v>50</v>
      </c>
      <c r="C8" s="10">
        <v>14</v>
      </c>
      <c r="D8" s="10">
        <v>0</v>
      </c>
      <c r="E8" s="10">
        <v>7</v>
      </c>
      <c r="F8" s="27">
        <v>0</v>
      </c>
      <c r="G8" s="32">
        <f t="shared" si="0"/>
        <v>-64</v>
      </c>
      <c r="H8" s="25" t="s">
        <v>222</v>
      </c>
    </row>
    <row r="9" spans="1:11" x14ac:dyDescent="0.25">
      <c r="A9" s="15" t="s">
        <v>24</v>
      </c>
      <c r="B9" s="13">
        <v>50</v>
      </c>
      <c r="C9" s="13">
        <v>10</v>
      </c>
      <c r="D9" s="13">
        <v>0</v>
      </c>
      <c r="E9" s="13">
        <v>8</v>
      </c>
      <c r="F9" s="28">
        <v>0</v>
      </c>
      <c r="G9" s="33">
        <f t="shared" si="0"/>
        <v>-60</v>
      </c>
      <c r="H9" s="25" t="s">
        <v>221</v>
      </c>
    </row>
    <row r="10" spans="1:11" x14ac:dyDescent="0.25">
      <c r="B10" s="19">
        <f>SUM(B2:B9)</f>
        <v>400</v>
      </c>
      <c r="C10" s="20">
        <f>SUM(C2:C9)</f>
        <v>106.5</v>
      </c>
      <c r="D10" s="21">
        <f>SUM(D2:D9)</f>
        <v>85</v>
      </c>
      <c r="E10" s="26"/>
      <c r="F10" s="26"/>
      <c r="G10" s="31"/>
    </row>
    <row r="11" spans="1:11" x14ac:dyDescent="0.25">
      <c r="B11" s="95">
        <f>SUM(B10:C10)</f>
        <v>506.5</v>
      </c>
      <c r="C11" s="95"/>
      <c r="D11" s="10">
        <f>B11-D10</f>
        <v>421.5</v>
      </c>
    </row>
  </sheetData>
  <mergeCells count="1">
    <mergeCell ref="B11:C11"/>
  </mergeCells>
  <phoneticPr fontId="0" type="noConversion"/>
  <pageMargins left="0.75" right="0.75" top="1" bottom="1" header="0.5" footer="0.5"/>
  <pageSetup orientation="portrait" r:id="rId1"/>
  <headerFooter alignWithMargins="0">
    <oddFooter>&amp;L&amp;F, &amp;A&amp;CPrinted: &amp;D, &amp;T&amp;RWHH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1"/>
  <sheetViews>
    <sheetView workbookViewId="0"/>
  </sheetViews>
  <sheetFormatPr defaultRowHeight="13.8" x14ac:dyDescent="0.25"/>
  <cols>
    <col min="1" max="2" width="9.109375" style="10"/>
    <col min="3" max="3" width="10.33203125" style="10" bestFit="1" customWidth="1"/>
    <col min="4" max="11" width="9.109375" style="10"/>
  </cols>
  <sheetData>
    <row r="1" spans="1:11" ht="31.2" x14ac:dyDescent="0.25">
      <c r="A1" s="18" t="s">
        <v>251</v>
      </c>
      <c r="B1" s="16" t="s">
        <v>196</v>
      </c>
      <c r="C1" s="16" t="s">
        <v>197</v>
      </c>
      <c r="D1" s="17" t="s">
        <v>198</v>
      </c>
      <c r="E1" s="17" t="s">
        <v>4</v>
      </c>
      <c r="F1" s="17" t="s">
        <v>200</v>
      </c>
      <c r="G1" s="17" t="s">
        <v>199</v>
      </c>
      <c r="H1" s="12"/>
      <c r="I1" s="12"/>
      <c r="J1" s="12"/>
      <c r="K1" s="12"/>
    </row>
    <row r="2" spans="1:11" x14ac:dyDescent="0.25">
      <c r="A2" s="14" t="s">
        <v>158</v>
      </c>
      <c r="B2" s="10">
        <v>50</v>
      </c>
      <c r="C2" s="10">
        <v>11</v>
      </c>
      <c r="D2" s="10">
        <v>20</v>
      </c>
      <c r="E2" s="10">
        <v>1</v>
      </c>
      <c r="F2" s="29">
        <f>H2*$D$11</f>
        <v>244.79999999999998</v>
      </c>
      <c r="G2" s="31">
        <f t="shared" ref="G2:G9" si="0">F2+D2-B2-C2</f>
        <v>203.79999999999995</v>
      </c>
      <c r="H2" s="22">
        <v>0.6</v>
      </c>
      <c r="I2" s="25"/>
    </row>
    <row r="3" spans="1:11" x14ac:dyDescent="0.25">
      <c r="A3" s="14" t="s">
        <v>22</v>
      </c>
      <c r="B3" s="10">
        <v>50</v>
      </c>
      <c r="C3" s="10">
        <v>14</v>
      </c>
      <c r="D3" s="10">
        <v>20</v>
      </c>
      <c r="E3" s="10">
        <v>2</v>
      </c>
      <c r="F3" s="30">
        <f>H3*$D$11</f>
        <v>102</v>
      </c>
      <c r="G3" s="31">
        <f t="shared" si="0"/>
        <v>58</v>
      </c>
      <c r="H3" s="23">
        <v>0.25</v>
      </c>
    </row>
    <row r="4" spans="1:11" x14ac:dyDescent="0.25">
      <c r="A4" s="14" t="s">
        <v>153</v>
      </c>
      <c r="B4" s="10">
        <v>50</v>
      </c>
      <c r="C4" s="10">
        <v>18</v>
      </c>
      <c r="D4" s="10">
        <v>10</v>
      </c>
      <c r="E4" s="10">
        <v>3</v>
      </c>
      <c r="F4" s="30">
        <f>H4*$D$11</f>
        <v>61.199999999999996</v>
      </c>
      <c r="G4" s="31">
        <f t="shared" si="0"/>
        <v>3.1999999999999886</v>
      </c>
      <c r="H4" s="24">
        <v>0.15</v>
      </c>
    </row>
    <row r="5" spans="1:11" x14ac:dyDescent="0.25">
      <c r="A5" s="14" t="s">
        <v>10</v>
      </c>
      <c r="B5" s="10">
        <v>50</v>
      </c>
      <c r="C5" s="10">
        <v>16</v>
      </c>
      <c r="D5" s="10">
        <v>15</v>
      </c>
      <c r="E5" s="10">
        <v>4</v>
      </c>
      <c r="F5" s="27">
        <v>0</v>
      </c>
      <c r="G5" s="32">
        <f t="shared" si="0"/>
        <v>-51</v>
      </c>
      <c r="H5" s="25" t="s">
        <v>252</v>
      </c>
    </row>
    <row r="6" spans="1:11" x14ac:dyDescent="0.25">
      <c r="A6" s="14" t="s">
        <v>14</v>
      </c>
      <c r="B6" s="10">
        <v>50</v>
      </c>
      <c r="C6" s="10">
        <v>14</v>
      </c>
      <c r="D6" s="10">
        <v>5</v>
      </c>
      <c r="E6" s="10">
        <v>5</v>
      </c>
      <c r="F6" s="27">
        <v>0</v>
      </c>
      <c r="G6" s="32">
        <f t="shared" si="0"/>
        <v>-59</v>
      </c>
      <c r="H6" s="25" t="s">
        <v>218</v>
      </c>
    </row>
    <row r="7" spans="1:11" x14ac:dyDescent="0.25">
      <c r="A7" s="14" t="s">
        <v>19</v>
      </c>
      <c r="B7" s="10">
        <v>50</v>
      </c>
      <c r="C7" s="10">
        <v>8</v>
      </c>
      <c r="D7" s="10">
        <v>0</v>
      </c>
      <c r="E7" s="10">
        <v>6</v>
      </c>
      <c r="F7" s="27">
        <v>0</v>
      </c>
      <c r="G7" s="32">
        <f t="shared" si="0"/>
        <v>-58</v>
      </c>
      <c r="H7" s="25" t="s">
        <v>254</v>
      </c>
    </row>
    <row r="8" spans="1:11" x14ac:dyDescent="0.25">
      <c r="A8" s="14" t="s">
        <v>32</v>
      </c>
      <c r="B8" s="10">
        <v>50</v>
      </c>
      <c r="C8" s="10">
        <v>2</v>
      </c>
      <c r="D8" s="10">
        <v>10</v>
      </c>
      <c r="E8" s="10">
        <v>7</v>
      </c>
      <c r="F8" s="27">
        <v>0</v>
      </c>
      <c r="G8" s="32">
        <f t="shared" si="0"/>
        <v>-42</v>
      </c>
      <c r="H8" s="25" t="s">
        <v>253</v>
      </c>
    </row>
    <row r="9" spans="1:11" x14ac:dyDescent="0.25">
      <c r="A9" s="15" t="s">
        <v>24</v>
      </c>
      <c r="B9" s="13">
        <v>50</v>
      </c>
      <c r="C9" s="13">
        <v>10</v>
      </c>
      <c r="D9" s="13">
        <v>5</v>
      </c>
      <c r="E9" s="13">
        <v>8</v>
      </c>
      <c r="F9" s="28">
        <v>0</v>
      </c>
      <c r="G9" s="33">
        <f t="shared" si="0"/>
        <v>-55</v>
      </c>
      <c r="H9" s="25" t="s">
        <v>255</v>
      </c>
    </row>
    <row r="10" spans="1:11" x14ac:dyDescent="0.25">
      <c r="B10" s="19">
        <f>SUM(B2:B9)</f>
        <v>400</v>
      </c>
      <c r="C10" s="20">
        <f>SUM(C2:C9)</f>
        <v>93</v>
      </c>
      <c r="D10" s="21">
        <f>SUM(D2:D9)</f>
        <v>85</v>
      </c>
      <c r="E10" s="26"/>
      <c r="F10" s="26"/>
      <c r="G10" s="31"/>
    </row>
    <row r="11" spans="1:11" x14ac:dyDescent="0.25">
      <c r="B11" s="95">
        <f>SUM(B10:C10)</f>
        <v>493</v>
      </c>
      <c r="C11" s="95"/>
      <c r="D11" s="10">
        <f>B11-D10</f>
        <v>408</v>
      </c>
    </row>
  </sheetData>
  <mergeCells count="1">
    <mergeCell ref="B11:C11"/>
  </mergeCells>
  <phoneticPr fontId="0" type="noConversion"/>
  <pageMargins left="0.75" right="0.75" top="1" bottom="1" header="0.5" footer="0.5"/>
  <pageSetup orientation="portrait" r:id="rId1"/>
  <headerFooter alignWithMargins="0">
    <oddFooter>&amp;L&amp;F, &amp;A&amp;CPrinted: &amp;D, &amp;T&amp;RWHH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1"/>
  <sheetViews>
    <sheetView workbookViewId="0"/>
  </sheetViews>
  <sheetFormatPr defaultRowHeight="13.8" x14ac:dyDescent="0.25"/>
  <cols>
    <col min="1" max="2" width="9.109375" style="10"/>
    <col min="3" max="3" width="10.33203125" style="10" bestFit="1" customWidth="1"/>
    <col min="4" max="11" width="9.109375" style="10"/>
  </cols>
  <sheetData>
    <row r="1" spans="1:11" ht="31.2" x14ac:dyDescent="0.25">
      <c r="A1" s="18" t="s">
        <v>278</v>
      </c>
      <c r="B1" s="16" t="s">
        <v>196</v>
      </c>
      <c r="C1" s="16" t="s">
        <v>197</v>
      </c>
      <c r="D1" s="17" t="s">
        <v>198</v>
      </c>
      <c r="E1" s="17" t="s">
        <v>4</v>
      </c>
      <c r="F1" s="17" t="s">
        <v>200</v>
      </c>
      <c r="G1" s="17" t="s">
        <v>199</v>
      </c>
      <c r="H1" s="12"/>
      <c r="I1" s="12"/>
      <c r="J1" s="12"/>
      <c r="K1" s="12"/>
    </row>
    <row r="2" spans="1:11" x14ac:dyDescent="0.25">
      <c r="A2" s="14" t="s">
        <v>153</v>
      </c>
      <c r="B2" s="10">
        <v>50</v>
      </c>
      <c r="C2" s="10">
        <v>14</v>
      </c>
      <c r="D2" s="10">
        <v>30</v>
      </c>
      <c r="E2" s="10">
        <v>1</v>
      </c>
      <c r="F2" s="29">
        <f>H2*$D$11</f>
        <v>244.79999999999998</v>
      </c>
      <c r="G2" s="31">
        <f t="shared" ref="G2:G9" si="0">F2+D2-B2-C2</f>
        <v>210.79999999999995</v>
      </c>
      <c r="H2" s="22">
        <v>0.6</v>
      </c>
      <c r="I2" s="25"/>
    </row>
    <row r="3" spans="1:11" x14ac:dyDescent="0.25">
      <c r="A3" s="14" t="s">
        <v>22</v>
      </c>
      <c r="B3" s="10">
        <v>50</v>
      </c>
      <c r="C3" s="10">
        <v>17</v>
      </c>
      <c r="D3" s="10">
        <v>15</v>
      </c>
      <c r="E3" s="10">
        <v>2</v>
      </c>
      <c r="F3" s="30">
        <f>H3*$D$11</f>
        <v>102</v>
      </c>
      <c r="G3" s="31">
        <f t="shared" si="0"/>
        <v>50</v>
      </c>
      <c r="H3" s="23">
        <v>0.25</v>
      </c>
    </row>
    <row r="4" spans="1:11" x14ac:dyDescent="0.25">
      <c r="A4" s="14" t="s">
        <v>19</v>
      </c>
      <c r="B4" s="10">
        <v>50</v>
      </c>
      <c r="C4" s="10">
        <v>8</v>
      </c>
      <c r="D4" s="10">
        <v>10</v>
      </c>
      <c r="E4" s="10">
        <v>3</v>
      </c>
      <c r="F4" s="30">
        <f>H4*$D$11</f>
        <v>61.199999999999996</v>
      </c>
      <c r="G4" s="31">
        <f t="shared" si="0"/>
        <v>13.199999999999989</v>
      </c>
      <c r="H4" s="24">
        <v>0.15</v>
      </c>
    </row>
    <row r="5" spans="1:11" x14ac:dyDescent="0.25">
      <c r="A5" s="14" t="s">
        <v>10</v>
      </c>
      <c r="B5" s="10">
        <v>50</v>
      </c>
      <c r="C5" s="10">
        <v>9</v>
      </c>
      <c r="D5" s="10">
        <v>10</v>
      </c>
      <c r="E5" s="10">
        <v>4</v>
      </c>
      <c r="F5" s="27">
        <v>0</v>
      </c>
      <c r="G5" s="32">
        <f t="shared" si="0"/>
        <v>-49</v>
      </c>
      <c r="H5" s="25"/>
    </row>
    <row r="6" spans="1:11" x14ac:dyDescent="0.25">
      <c r="A6" s="14" t="s">
        <v>24</v>
      </c>
      <c r="B6" s="10">
        <v>50</v>
      </c>
      <c r="C6" s="10">
        <v>9</v>
      </c>
      <c r="D6" s="10">
        <v>5</v>
      </c>
      <c r="E6" s="10">
        <v>5</v>
      </c>
      <c r="F6" s="27">
        <v>0</v>
      </c>
      <c r="G6" s="32">
        <f t="shared" si="0"/>
        <v>-54</v>
      </c>
      <c r="H6" s="35"/>
    </row>
    <row r="7" spans="1:11" x14ac:dyDescent="0.25">
      <c r="A7" s="14" t="s">
        <v>32</v>
      </c>
      <c r="B7" s="10">
        <v>50</v>
      </c>
      <c r="C7" s="10">
        <v>6</v>
      </c>
      <c r="D7" s="10">
        <v>5</v>
      </c>
      <c r="E7" s="10">
        <v>6</v>
      </c>
      <c r="F7" s="27">
        <v>0</v>
      </c>
      <c r="G7" s="32">
        <f t="shared" si="0"/>
        <v>-51</v>
      </c>
      <c r="H7" s="35"/>
    </row>
    <row r="8" spans="1:11" x14ac:dyDescent="0.25">
      <c r="A8" s="14" t="s">
        <v>158</v>
      </c>
      <c r="B8" s="10">
        <v>50</v>
      </c>
      <c r="C8" s="10">
        <v>12</v>
      </c>
      <c r="D8" s="10">
        <v>0</v>
      </c>
      <c r="E8" s="10">
        <v>7</v>
      </c>
      <c r="F8" s="27">
        <v>0</v>
      </c>
      <c r="G8" s="32">
        <f t="shared" si="0"/>
        <v>-62</v>
      </c>
      <c r="H8" s="25"/>
    </row>
    <row r="9" spans="1:11" x14ac:dyDescent="0.25">
      <c r="A9" s="15" t="s">
        <v>14</v>
      </c>
      <c r="B9" s="13">
        <v>50</v>
      </c>
      <c r="C9" s="13">
        <v>18</v>
      </c>
      <c r="D9" s="13">
        <v>10</v>
      </c>
      <c r="E9" s="13">
        <v>8</v>
      </c>
      <c r="F9" s="28">
        <v>0</v>
      </c>
      <c r="G9" s="33">
        <f t="shared" si="0"/>
        <v>-58</v>
      </c>
      <c r="H9" s="25"/>
    </row>
    <row r="10" spans="1:11" x14ac:dyDescent="0.25">
      <c r="B10" s="19">
        <f>SUM(B2:B9)</f>
        <v>400</v>
      </c>
      <c r="C10" s="20">
        <f>SUM(C2:C9)</f>
        <v>93</v>
      </c>
      <c r="D10" s="21">
        <f>SUM(D2:D9)</f>
        <v>85</v>
      </c>
      <c r="E10" s="26"/>
      <c r="F10" s="26"/>
      <c r="G10" s="31"/>
    </row>
    <row r="11" spans="1:11" x14ac:dyDescent="0.25">
      <c r="B11" s="95">
        <f>SUM(B10:C10)</f>
        <v>493</v>
      </c>
      <c r="C11" s="95"/>
      <c r="D11" s="10">
        <f>B11-D10</f>
        <v>408</v>
      </c>
    </row>
  </sheetData>
  <mergeCells count="1">
    <mergeCell ref="B11:C11"/>
  </mergeCells>
  <phoneticPr fontId="0" type="noConversion"/>
  <pageMargins left="0.75" right="0.75" top="1" bottom="1" header="0.5" footer="0.5"/>
  <pageSetup orientation="portrait" r:id="rId1"/>
  <headerFooter alignWithMargins="0">
    <oddFooter>&amp;L&amp;F, &amp;A&amp;CPrinted: &amp;D, &amp;T&amp;RWHH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1"/>
  <sheetViews>
    <sheetView workbookViewId="0"/>
  </sheetViews>
  <sheetFormatPr defaultRowHeight="13.8" x14ac:dyDescent="0.25"/>
  <cols>
    <col min="1" max="2" width="9.109375" style="10"/>
    <col min="3" max="3" width="10.33203125" style="10" bestFit="1" customWidth="1"/>
    <col min="4" max="11" width="9.109375" style="10"/>
  </cols>
  <sheetData>
    <row r="1" spans="1:11" ht="31.2" x14ac:dyDescent="0.25">
      <c r="A1" s="18" t="s">
        <v>277</v>
      </c>
      <c r="B1" s="16" t="s">
        <v>196</v>
      </c>
      <c r="C1" s="16" t="s">
        <v>197</v>
      </c>
      <c r="D1" s="17" t="s">
        <v>198</v>
      </c>
      <c r="E1" s="17" t="s">
        <v>4</v>
      </c>
      <c r="F1" s="17" t="s">
        <v>200</v>
      </c>
      <c r="G1" s="17" t="s">
        <v>199</v>
      </c>
      <c r="H1" s="12"/>
      <c r="I1" s="12"/>
      <c r="J1" s="12"/>
      <c r="K1" s="12"/>
    </row>
    <row r="2" spans="1:11" x14ac:dyDescent="0.25">
      <c r="A2" s="14" t="s">
        <v>22</v>
      </c>
      <c r="B2" s="10">
        <v>50</v>
      </c>
      <c r="C2" s="10">
        <v>18</v>
      </c>
      <c r="D2" s="10">
        <v>10</v>
      </c>
      <c r="E2" s="10">
        <v>1</v>
      </c>
      <c r="F2" s="29">
        <f>H2*$D$11</f>
        <v>247.79999999999998</v>
      </c>
      <c r="G2" s="31">
        <f t="shared" ref="G2:G9" si="0">F2+D2-B2-C2</f>
        <v>189.79999999999995</v>
      </c>
      <c r="H2" s="22">
        <v>0.6</v>
      </c>
      <c r="I2" s="25"/>
    </row>
    <row r="3" spans="1:11" x14ac:dyDescent="0.25">
      <c r="A3" s="14" t="s">
        <v>14</v>
      </c>
      <c r="B3" s="10">
        <v>50</v>
      </c>
      <c r="C3" s="10">
        <v>15</v>
      </c>
      <c r="D3" s="10">
        <v>20</v>
      </c>
      <c r="E3" s="10">
        <v>2</v>
      </c>
      <c r="F3" s="30">
        <f>H3*$D$11</f>
        <v>103.25</v>
      </c>
      <c r="G3" s="31">
        <f t="shared" si="0"/>
        <v>58.25</v>
      </c>
      <c r="H3" s="23">
        <v>0.25</v>
      </c>
    </row>
    <row r="4" spans="1:11" x14ac:dyDescent="0.25">
      <c r="A4" s="14" t="s">
        <v>10</v>
      </c>
      <c r="B4" s="10">
        <v>50</v>
      </c>
      <c r="C4" s="10">
        <v>10</v>
      </c>
      <c r="D4" s="10">
        <v>20</v>
      </c>
      <c r="E4" s="10">
        <v>3</v>
      </c>
      <c r="F4" s="30">
        <f>H4*$D$11</f>
        <v>61.949999999999996</v>
      </c>
      <c r="G4" s="31">
        <f t="shared" si="0"/>
        <v>21.949999999999989</v>
      </c>
      <c r="H4" s="24">
        <v>0.15</v>
      </c>
    </row>
    <row r="5" spans="1:11" x14ac:dyDescent="0.25">
      <c r="A5" s="14" t="s">
        <v>153</v>
      </c>
      <c r="B5" s="10">
        <v>50</v>
      </c>
      <c r="C5" s="10">
        <v>10</v>
      </c>
      <c r="D5" s="10">
        <v>15</v>
      </c>
      <c r="E5" s="10">
        <v>4</v>
      </c>
      <c r="F5" s="27">
        <v>0</v>
      </c>
      <c r="G5" s="32">
        <f t="shared" si="0"/>
        <v>-45</v>
      </c>
      <c r="H5" s="25" t="s">
        <v>290</v>
      </c>
    </row>
    <row r="6" spans="1:11" x14ac:dyDescent="0.25">
      <c r="A6" s="14" t="s">
        <v>158</v>
      </c>
      <c r="B6" s="10">
        <v>50</v>
      </c>
      <c r="C6" s="10">
        <v>17</v>
      </c>
      <c r="D6" s="10">
        <v>10</v>
      </c>
      <c r="E6" s="10">
        <v>5</v>
      </c>
      <c r="F6" s="27">
        <v>0</v>
      </c>
      <c r="G6" s="32">
        <f t="shared" si="0"/>
        <v>-57</v>
      </c>
      <c r="H6" s="25" t="s">
        <v>289</v>
      </c>
    </row>
    <row r="7" spans="1:11" x14ac:dyDescent="0.25">
      <c r="A7" s="14" t="s">
        <v>19</v>
      </c>
      <c r="B7" s="10">
        <v>50</v>
      </c>
      <c r="C7" s="10">
        <v>7</v>
      </c>
      <c r="D7" s="10">
        <v>0</v>
      </c>
      <c r="E7" s="10">
        <v>6</v>
      </c>
      <c r="F7" s="27">
        <v>0</v>
      </c>
      <c r="G7" s="32">
        <f t="shared" si="0"/>
        <v>-57</v>
      </c>
      <c r="H7" s="25" t="s">
        <v>286</v>
      </c>
    </row>
    <row r="8" spans="1:11" x14ac:dyDescent="0.25">
      <c r="A8" s="14" t="s">
        <v>24</v>
      </c>
      <c r="B8" s="10">
        <v>50</v>
      </c>
      <c r="C8" s="10">
        <v>13</v>
      </c>
      <c r="D8" s="10">
        <v>0</v>
      </c>
      <c r="E8" s="10">
        <v>7</v>
      </c>
      <c r="F8" s="27">
        <v>0</v>
      </c>
      <c r="G8" s="32">
        <f t="shared" si="0"/>
        <v>-63</v>
      </c>
      <c r="H8" s="25" t="s">
        <v>288</v>
      </c>
    </row>
    <row r="9" spans="1:11" x14ac:dyDescent="0.25">
      <c r="A9" s="15" t="s">
        <v>32</v>
      </c>
      <c r="B9" s="13">
        <v>50</v>
      </c>
      <c r="C9" s="13">
        <v>8</v>
      </c>
      <c r="D9" s="13">
        <v>10</v>
      </c>
      <c r="E9" s="13">
        <v>8</v>
      </c>
      <c r="F9" s="28">
        <v>0</v>
      </c>
      <c r="G9" s="33">
        <f t="shared" si="0"/>
        <v>-48</v>
      </c>
      <c r="H9" s="25" t="s">
        <v>287</v>
      </c>
    </row>
    <row r="10" spans="1:11" x14ac:dyDescent="0.25">
      <c r="B10" s="19">
        <f>SUM(B2:B9)</f>
        <v>400</v>
      </c>
      <c r="C10" s="20">
        <f>SUM(C2:C9)</f>
        <v>98</v>
      </c>
      <c r="D10" s="21">
        <f>SUM(D2:D9)</f>
        <v>85</v>
      </c>
      <c r="E10" s="26"/>
      <c r="F10" s="26"/>
      <c r="G10" s="31">
        <f>SUM(G2:G9)</f>
        <v>-5.6843418860808015E-14</v>
      </c>
    </row>
    <row r="11" spans="1:11" x14ac:dyDescent="0.25">
      <c r="B11" s="95">
        <f>SUM(B10:C10)</f>
        <v>498</v>
      </c>
      <c r="C11" s="95"/>
      <c r="D11" s="10">
        <f>B11-D10</f>
        <v>413</v>
      </c>
    </row>
  </sheetData>
  <mergeCells count="1">
    <mergeCell ref="B11:C11"/>
  </mergeCells>
  <phoneticPr fontId="0" type="noConversion"/>
  <pageMargins left="0.75" right="0.75" top="1" bottom="1" header="0.5" footer="0.5"/>
  <pageSetup orientation="portrait" r:id="rId1"/>
  <headerFooter alignWithMargins="0">
    <oddFooter>&amp;L&amp;F, &amp;A&amp;CPrinted: &amp;D, &amp;T&amp;RWHH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1"/>
  <sheetViews>
    <sheetView workbookViewId="0"/>
  </sheetViews>
  <sheetFormatPr defaultRowHeight="13.8" x14ac:dyDescent="0.25"/>
  <cols>
    <col min="1" max="2" width="9.109375" style="10"/>
    <col min="3" max="3" width="10.33203125" style="10" bestFit="1" customWidth="1"/>
    <col min="4" max="11" width="9.109375" style="10"/>
  </cols>
  <sheetData>
    <row r="1" spans="1:11" ht="31.2" x14ac:dyDescent="0.25">
      <c r="A1" s="18" t="s">
        <v>292</v>
      </c>
      <c r="B1" s="16" t="s">
        <v>196</v>
      </c>
      <c r="C1" s="16" t="s">
        <v>197</v>
      </c>
      <c r="D1" s="17" t="s">
        <v>198</v>
      </c>
      <c r="E1" s="17" t="s">
        <v>4</v>
      </c>
      <c r="F1" s="17" t="s">
        <v>200</v>
      </c>
      <c r="G1" s="17" t="s">
        <v>199</v>
      </c>
      <c r="H1" s="12"/>
      <c r="I1" s="12"/>
      <c r="J1" s="12"/>
      <c r="K1" s="12"/>
    </row>
    <row r="2" spans="1:11" x14ac:dyDescent="0.25">
      <c r="A2" s="14" t="s">
        <v>14</v>
      </c>
      <c r="B2" s="10">
        <v>50</v>
      </c>
      <c r="C2" s="10">
        <v>9</v>
      </c>
      <c r="D2" s="10">
        <v>25</v>
      </c>
      <c r="E2" s="10">
        <v>1</v>
      </c>
      <c r="F2" s="29">
        <f>H2*$D$11</f>
        <v>250.79999999999998</v>
      </c>
      <c r="G2" s="31">
        <f t="shared" ref="G2:G9" si="0">F2+D2-B2-C2</f>
        <v>216.79999999999995</v>
      </c>
      <c r="H2" s="22">
        <v>0.6</v>
      </c>
      <c r="I2" s="25"/>
    </row>
    <row r="3" spans="1:11" x14ac:dyDescent="0.25">
      <c r="A3" s="14" t="s">
        <v>22</v>
      </c>
      <c r="B3" s="10">
        <v>50</v>
      </c>
      <c r="C3" s="10">
        <v>19</v>
      </c>
      <c r="D3" s="10">
        <v>10</v>
      </c>
      <c r="E3" s="10">
        <v>2</v>
      </c>
      <c r="F3" s="30">
        <f>H3*$D$11</f>
        <v>104.5</v>
      </c>
      <c r="G3" s="31">
        <f t="shared" si="0"/>
        <v>45.5</v>
      </c>
      <c r="H3" s="23">
        <v>0.25</v>
      </c>
    </row>
    <row r="4" spans="1:11" x14ac:dyDescent="0.25">
      <c r="A4" s="14" t="s">
        <v>10</v>
      </c>
      <c r="B4" s="10">
        <v>50</v>
      </c>
      <c r="C4" s="10">
        <v>15</v>
      </c>
      <c r="D4" s="10">
        <v>0</v>
      </c>
      <c r="E4" s="10">
        <v>3</v>
      </c>
      <c r="F4" s="30">
        <f>H4*$D$11</f>
        <v>62.699999999999996</v>
      </c>
      <c r="G4" s="31">
        <f t="shared" si="0"/>
        <v>-2.3000000000000043</v>
      </c>
      <c r="H4" s="24">
        <v>0.15</v>
      </c>
      <c r="I4" s="25" t="s">
        <v>299</v>
      </c>
    </row>
    <row r="5" spans="1:11" x14ac:dyDescent="0.25">
      <c r="A5" s="14" t="s">
        <v>19</v>
      </c>
      <c r="B5" s="10">
        <v>50</v>
      </c>
      <c r="C5" s="10">
        <v>10</v>
      </c>
      <c r="D5" s="10">
        <v>20</v>
      </c>
      <c r="E5" s="10">
        <v>4</v>
      </c>
      <c r="F5" s="27">
        <v>0</v>
      </c>
      <c r="G5" s="32">
        <f t="shared" si="0"/>
        <v>-40</v>
      </c>
      <c r="H5" s="25" t="s">
        <v>295</v>
      </c>
    </row>
    <row r="6" spans="1:11" x14ac:dyDescent="0.25">
      <c r="A6" s="14" t="s">
        <v>293</v>
      </c>
      <c r="B6" s="10">
        <v>50</v>
      </c>
      <c r="C6" s="10">
        <v>9</v>
      </c>
      <c r="D6" s="10">
        <v>15</v>
      </c>
      <c r="E6" s="10">
        <v>5</v>
      </c>
      <c r="F6" s="27">
        <v>0</v>
      </c>
      <c r="G6" s="32">
        <f t="shared" si="0"/>
        <v>-44</v>
      </c>
      <c r="H6" s="25" t="s">
        <v>294</v>
      </c>
    </row>
    <row r="7" spans="1:11" x14ac:dyDescent="0.25">
      <c r="A7" s="14" t="s">
        <v>153</v>
      </c>
      <c r="B7" s="10">
        <v>50</v>
      </c>
      <c r="C7" s="10">
        <v>10</v>
      </c>
      <c r="D7" s="10">
        <v>5</v>
      </c>
      <c r="E7" s="10">
        <v>6</v>
      </c>
      <c r="F7" s="27">
        <v>0</v>
      </c>
      <c r="G7" s="32">
        <f t="shared" si="0"/>
        <v>-55</v>
      </c>
      <c r="H7" s="25" t="s">
        <v>296</v>
      </c>
    </row>
    <row r="8" spans="1:11" x14ac:dyDescent="0.25">
      <c r="A8" s="14" t="s">
        <v>158</v>
      </c>
      <c r="B8" s="10">
        <v>50</v>
      </c>
      <c r="C8" s="10">
        <v>14</v>
      </c>
      <c r="D8" s="10">
        <v>10</v>
      </c>
      <c r="E8" s="10">
        <v>7</v>
      </c>
      <c r="F8" s="27">
        <v>0</v>
      </c>
      <c r="G8" s="32">
        <f t="shared" si="0"/>
        <v>-54</v>
      </c>
      <c r="H8" s="25" t="s">
        <v>297</v>
      </c>
    </row>
    <row r="9" spans="1:11" x14ac:dyDescent="0.25">
      <c r="A9" s="15" t="s">
        <v>24</v>
      </c>
      <c r="B9" s="13">
        <v>50</v>
      </c>
      <c r="C9" s="13">
        <v>17</v>
      </c>
      <c r="D9" s="13">
        <v>0</v>
      </c>
      <c r="E9" s="13">
        <v>8</v>
      </c>
      <c r="F9" s="28">
        <v>0</v>
      </c>
      <c r="G9" s="33">
        <f t="shared" si="0"/>
        <v>-67</v>
      </c>
      <c r="H9" s="25" t="s">
        <v>298</v>
      </c>
    </row>
    <row r="10" spans="1:11" x14ac:dyDescent="0.25">
      <c r="B10" s="19">
        <f>SUM(B2:B9)</f>
        <v>400</v>
      </c>
      <c r="C10" s="20">
        <f>SUM(C2:C9)</f>
        <v>103</v>
      </c>
      <c r="D10" s="21">
        <f>SUM(D2:D9)</f>
        <v>85</v>
      </c>
      <c r="E10" s="26"/>
      <c r="F10" s="26"/>
      <c r="G10" s="31">
        <f>SUM(G2:G9)</f>
        <v>0</v>
      </c>
    </row>
    <row r="11" spans="1:11" x14ac:dyDescent="0.25">
      <c r="B11" s="95">
        <f>SUM(B10:C10)</f>
        <v>503</v>
      </c>
      <c r="C11" s="95"/>
      <c r="D11" s="10">
        <f>B11-D10</f>
        <v>418</v>
      </c>
    </row>
  </sheetData>
  <mergeCells count="1">
    <mergeCell ref="B11:C11"/>
  </mergeCells>
  <pageMargins left="0.75" right="0.75" top="1" bottom="1" header="0.5" footer="0.5"/>
  <pageSetup orientation="portrait" r:id="rId1"/>
  <headerFooter alignWithMargins="0">
    <oddFooter>&amp;L&amp;F, &amp;A&amp;CPrinted: &amp;D, &amp;T&amp;RWHH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1"/>
  <sheetViews>
    <sheetView workbookViewId="0">
      <selection activeCell="E18" sqref="E18"/>
    </sheetView>
  </sheetViews>
  <sheetFormatPr defaultRowHeight="13.8" x14ac:dyDescent="0.25"/>
  <cols>
    <col min="1" max="2" width="9.109375" style="10"/>
    <col min="3" max="3" width="10.33203125" style="10" bestFit="1" customWidth="1"/>
    <col min="4" max="11" width="9.109375" style="10"/>
  </cols>
  <sheetData>
    <row r="1" spans="1:11" ht="31.2" x14ac:dyDescent="0.25">
      <c r="A1" s="18" t="s">
        <v>315</v>
      </c>
      <c r="B1" s="16" t="s">
        <v>196</v>
      </c>
      <c r="C1" s="16" t="s">
        <v>197</v>
      </c>
      <c r="D1" s="17" t="s">
        <v>198</v>
      </c>
      <c r="E1" s="17" t="s">
        <v>4</v>
      </c>
      <c r="F1" s="17" t="s">
        <v>200</v>
      </c>
      <c r="G1" s="17" t="s">
        <v>199</v>
      </c>
      <c r="H1" s="12"/>
      <c r="I1" s="12"/>
      <c r="J1" s="12"/>
      <c r="K1" s="12"/>
    </row>
    <row r="2" spans="1:11" x14ac:dyDescent="0.25">
      <c r="A2" s="14" t="s">
        <v>22</v>
      </c>
      <c r="B2" s="10">
        <v>50</v>
      </c>
      <c r="C2" s="10">
        <v>17</v>
      </c>
      <c r="D2" s="10">
        <v>30</v>
      </c>
      <c r="E2" s="10">
        <v>1</v>
      </c>
      <c r="F2" s="29">
        <f>H2*$D$11</f>
        <v>234.29999999999998</v>
      </c>
      <c r="G2" s="31">
        <f t="shared" ref="G2:G9" si="0">F2+D2-B2-C2</f>
        <v>197.29999999999995</v>
      </c>
      <c r="H2" s="22">
        <v>0.6</v>
      </c>
      <c r="I2" s="25"/>
    </row>
    <row r="3" spans="1:11" x14ac:dyDescent="0.25">
      <c r="A3" s="14" t="s">
        <v>10</v>
      </c>
      <c r="B3" s="10">
        <v>50</v>
      </c>
      <c r="C3" s="10">
        <v>9.5</v>
      </c>
      <c r="D3" s="10">
        <v>10</v>
      </c>
      <c r="E3" s="10">
        <v>2</v>
      </c>
      <c r="F3" s="30">
        <f>H3*$D$11</f>
        <v>97.625</v>
      </c>
      <c r="G3" s="31">
        <f t="shared" si="0"/>
        <v>48.125</v>
      </c>
      <c r="H3" s="23">
        <v>0.25</v>
      </c>
    </row>
    <row r="4" spans="1:11" x14ac:dyDescent="0.25">
      <c r="A4" s="14" t="s">
        <v>153</v>
      </c>
      <c r="B4" s="10">
        <v>50</v>
      </c>
      <c r="C4" s="10">
        <v>3</v>
      </c>
      <c r="D4" s="10">
        <v>20</v>
      </c>
      <c r="E4" s="10">
        <v>3</v>
      </c>
      <c r="F4" s="30">
        <f>H4*$D$11</f>
        <v>58.574999999999996</v>
      </c>
      <c r="G4" s="31">
        <f t="shared" si="0"/>
        <v>25.574999999999989</v>
      </c>
      <c r="H4" s="24">
        <v>0.15</v>
      </c>
      <c r="I4" s="25"/>
    </row>
    <row r="5" spans="1:11" x14ac:dyDescent="0.25">
      <c r="A5" s="14" t="s">
        <v>293</v>
      </c>
      <c r="B5" s="10">
        <v>50</v>
      </c>
      <c r="C5" s="10">
        <v>5</v>
      </c>
      <c r="D5" s="10">
        <v>5</v>
      </c>
      <c r="E5" s="10">
        <v>4</v>
      </c>
      <c r="F5" s="27">
        <v>0</v>
      </c>
      <c r="G5" s="32">
        <f t="shared" si="0"/>
        <v>-50</v>
      </c>
      <c r="H5" s="25" t="s">
        <v>327</v>
      </c>
    </row>
    <row r="6" spans="1:11" x14ac:dyDescent="0.25">
      <c r="A6" s="14" t="s">
        <v>14</v>
      </c>
      <c r="B6" s="10">
        <v>50</v>
      </c>
      <c r="C6" s="10">
        <v>14</v>
      </c>
      <c r="D6" s="10">
        <v>5</v>
      </c>
      <c r="E6" s="10">
        <v>5</v>
      </c>
      <c r="F6" s="27">
        <v>0</v>
      </c>
      <c r="G6" s="32">
        <f t="shared" si="0"/>
        <v>-59</v>
      </c>
      <c r="H6" s="25" t="s">
        <v>328</v>
      </c>
    </row>
    <row r="7" spans="1:11" x14ac:dyDescent="0.25">
      <c r="A7" s="14" t="s">
        <v>158</v>
      </c>
      <c r="B7" s="10">
        <v>50</v>
      </c>
      <c r="C7" s="10">
        <v>10</v>
      </c>
      <c r="D7" s="10">
        <v>0</v>
      </c>
      <c r="E7" s="10">
        <v>6</v>
      </c>
      <c r="F7" s="27">
        <v>0</v>
      </c>
      <c r="G7" s="32">
        <f t="shared" si="0"/>
        <v>-60</v>
      </c>
      <c r="H7" s="25" t="s">
        <v>329</v>
      </c>
    </row>
    <row r="8" spans="1:11" x14ac:dyDescent="0.25">
      <c r="A8" s="14" t="s">
        <v>19</v>
      </c>
      <c r="B8" s="10">
        <v>50</v>
      </c>
      <c r="C8" s="10">
        <v>5</v>
      </c>
      <c r="D8" s="10">
        <v>10</v>
      </c>
      <c r="E8" s="10">
        <v>7</v>
      </c>
      <c r="F8" s="27">
        <v>0</v>
      </c>
      <c r="G8" s="32">
        <f t="shared" si="0"/>
        <v>-45</v>
      </c>
      <c r="H8" s="25" t="s">
        <v>330</v>
      </c>
    </row>
    <row r="9" spans="1:11" x14ac:dyDescent="0.25">
      <c r="A9" s="15" t="s">
        <v>24</v>
      </c>
      <c r="B9" s="13">
        <v>50</v>
      </c>
      <c r="C9" s="13">
        <v>12</v>
      </c>
      <c r="D9" s="13">
        <v>5</v>
      </c>
      <c r="E9" s="13">
        <v>8</v>
      </c>
      <c r="F9" s="28">
        <v>0</v>
      </c>
      <c r="G9" s="33">
        <f t="shared" si="0"/>
        <v>-57</v>
      </c>
      <c r="H9" s="25" t="s">
        <v>331</v>
      </c>
    </row>
    <row r="10" spans="1:11" x14ac:dyDescent="0.25">
      <c r="B10" s="19">
        <f>SUM(B2:B9)</f>
        <v>400</v>
      </c>
      <c r="C10" s="20">
        <f>SUM(C2:C9)</f>
        <v>75.5</v>
      </c>
      <c r="D10" s="21">
        <f>SUM(D2:D9)</f>
        <v>85</v>
      </c>
      <c r="E10" s="26"/>
      <c r="F10" s="26"/>
      <c r="G10" s="31">
        <f>SUM(G2:G9)</f>
        <v>-5.6843418860808015E-14</v>
      </c>
    </row>
    <row r="11" spans="1:11" x14ac:dyDescent="0.25">
      <c r="B11" s="95">
        <f>SUM(B10:C10)</f>
        <v>475.5</v>
      </c>
      <c r="C11" s="95"/>
      <c r="D11" s="10">
        <f>B11-D10</f>
        <v>390.5</v>
      </c>
    </row>
  </sheetData>
  <mergeCells count="1">
    <mergeCell ref="B11:C11"/>
  </mergeCells>
  <pageMargins left="0.75" right="0.75" top="1" bottom="1" header="0.5" footer="0.5"/>
  <pageSetup orientation="portrait" r:id="rId1"/>
  <headerFooter alignWithMargins="0">
    <oddFooter>&amp;L&amp;F, &amp;A&amp;CPrinted: &amp;D, &amp;T&amp;RWHH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2"/>
  <sheetViews>
    <sheetView workbookViewId="0"/>
  </sheetViews>
  <sheetFormatPr defaultRowHeight="13.8" x14ac:dyDescent="0.25"/>
  <cols>
    <col min="1" max="1" width="9.109375" style="10"/>
    <col min="2" max="2" width="7.109375" style="10" bestFit="1" customWidth="1"/>
    <col min="3" max="3" width="9" style="10" bestFit="1" customWidth="1"/>
    <col min="4" max="4" width="9.109375" style="10"/>
    <col min="5" max="5" width="8" style="10" bestFit="1" customWidth="1"/>
    <col min="6" max="7" width="9.109375" style="10"/>
    <col min="8" max="8" width="7.33203125" style="10" bestFit="1" customWidth="1"/>
    <col min="9" max="9" width="8.33203125" style="10" bestFit="1" customWidth="1"/>
    <col min="10" max="10" width="23.6640625" style="10" bestFit="1" customWidth="1"/>
    <col min="11" max="13" width="9.109375" style="10"/>
  </cols>
  <sheetData>
    <row r="1" spans="1:13" ht="31.2" x14ac:dyDescent="0.25">
      <c r="A1" s="44" t="s">
        <v>332</v>
      </c>
      <c r="B1" s="42" t="s">
        <v>196</v>
      </c>
      <c r="C1" s="43" t="s">
        <v>333</v>
      </c>
      <c r="D1" s="43" t="s">
        <v>198</v>
      </c>
      <c r="E1" s="43" t="s">
        <v>4</v>
      </c>
      <c r="F1" s="41" t="s">
        <v>200</v>
      </c>
      <c r="G1" s="44" t="s">
        <v>353</v>
      </c>
      <c r="H1" s="44" t="s">
        <v>354</v>
      </c>
      <c r="I1" s="44" t="s">
        <v>199</v>
      </c>
      <c r="J1" s="12"/>
      <c r="K1" s="12"/>
      <c r="L1" s="12"/>
      <c r="M1" s="12"/>
    </row>
    <row r="2" spans="1:13" x14ac:dyDescent="0.25">
      <c r="A2" s="45" t="s">
        <v>32</v>
      </c>
      <c r="B2" s="10">
        <v>50</v>
      </c>
      <c r="C2" s="10">
        <v>20</v>
      </c>
      <c r="D2" s="10">
        <v>15</v>
      </c>
      <c r="E2" s="10">
        <v>1</v>
      </c>
      <c r="F2" s="29">
        <f>J2*$D$12</f>
        <v>349.8</v>
      </c>
      <c r="G2" s="40">
        <v>-5</v>
      </c>
      <c r="H2" s="40"/>
      <c r="I2" s="31">
        <f>F2+D2-B2-C2+G2+H2</f>
        <v>289.8</v>
      </c>
      <c r="J2" s="22">
        <v>0.6</v>
      </c>
      <c r="K2" s="25"/>
    </row>
    <row r="3" spans="1:13" x14ac:dyDescent="0.25">
      <c r="A3" s="45" t="s">
        <v>158</v>
      </c>
      <c r="B3" s="10">
        <v>50</v>
      </c>
      <c r="C3" s="10">
        <v>20</v>
      </c>
      <c r="D3" s="10">
        <v>5</v>
      </c>
      <c r="E3" s="10">
        <v>2</v>
      </c>
      <c r="F3" s="30">
        <f>J3*$D$12</f>
        <v>145.75</v>
      </c>
      <c r="G3" s="32">
        <v>-5</v>
      </c>
      <c r="H3" s="32"/>
      <c r="I3" s="31">
        <f t="shared" ref="I3:I10" si="0">F3+D3-B3-C3+G3+H3</f>
        <v>75.75</v>
      </c>
      <c r="J3" s="23">
        <v>0.25</v>
      </c>
    </row>
    <row r="4" spans="1:13" x14ac:dyDescent="0.25">
      <c r="A4" s="45" t="s">
        <v>153</v>
      </c>
      <c r="B4" s="10">
        <v>50</v>
      </c>
      <c r="C4" s="10">
        <v>22</v>
      </c>
      <c r="D4" s="10">
        <v>15</v>
      </c>
      <c r="E4" s="10">
        <v>3</v>
      </c>
      <c r="F4" s="30">
        <f>J4*$D$12</f>
        <v>87.45</v>
      </c>
      <c r="G4" s="32">
        <v>-5</v>
      </c>
      <c r="H4" s="32">
        <v>-20</v>
      </c>
      <c r="I4" s="31">
        <f t="shared" si="0"/>
        <v>5.4500000000000028</v>
      </c>
      <c r="J4" s="24">
        <v>0.15</v>
      </c>
      <c r="K4" s="25"/>
    </row>
    <row r="5" spans="1:13" x14ac:dyDescent="0.25">
      <c r="A5" s="45" t="s">
        <v>10</v>
      </c>
      <c r="B5" s="10">
        <v>50</v>
      </c>
      <c r="C5" s="10">
        <v>26</v>
      </c>
      <c r="D5" s="10">
        <v>10</v>
      </c>
      <c r="E5" s="10">
        <v>4</v>
      </c>
      <c r="F5" s="27">
        <v>0</v>
      </c>
      <c r="G5" s="32">
        <v>-5</v>
      </c>
      <c r="H5" s="32"/>
      <c r="I5" s="32">
        <f t="shared" si="0"/>
        <v>-71</v>
      </c>
      <c r="J5" s="25" t="s">
        <v>32</v>
      </c>
    </row>
    <row r="6" spans="1:13" x14ac:dyDescent="0.25">
      <c r="A6" s="45" t="s">
        <v>19</v>
      </c>
      <c r="B6" s="10">
        <v>50</v>
      </c>
      <c r="C6" s="10">
        <v>18</v>
      </c>
      <c r="D6" s="10">
        <v>15</v>
      </c>
      <c r="E6" s="10">
        <v>5</v>
      </c>
      <c r="F6" s="27">
        <v>0</v>
      </c>
      <c r="G6" s="32">
        <v>40</v>
      </c>
      <c r="H6" s="32"/>
      <c r="I6" s="32">
        <f t="shared" si="0"/>
        <v>-13</v>
      </c>
      <c r="J6" s="25" t="s">
        <v>32</v>
      </c>
    </row>
    <row r="7" spans="1:13" x14ac:dyDescent="0.25">
      <c r="A7" s="45" t="s">
        <v>293</v>
      </c>
      <c r="B7" s="10">
        <v>50</v>
      </c>
      <c r="C7" s="10">
        <v>12</v>
      </c>
      <c r="D7" s="10">
        <v>0</v>
      </c>
      <c r="E7" s="10">
        <v>6</v>
      </c>
      <c r="F7" s="27">
        <v>0</v>
      </c>
      <c r="G7" s="32">
        <v>-5</v>
      </c>
      <c r="H7" s="32"/>
      <c r="I7" s="32">
        <f t="shared" si="0"/>
        <v>-67</v>
      </c>
      <c r="J7" s="25" t="s">
        <v>32</v>
      </c>
    </row>
    <row r="8" spans="1:13" x14ac:dyDescent="0.25">
      <c r="A8" s="45" t="s">
        <v>14</v>
      </c>
      <c r="B8" s="10">
        <v>50</v>
      </c>
      <c r="C8" s="10">
        <v>22</v>
      </c>
      <c r="D8" s="10">
        <v>5</v>
      </c>
      <c r="E8" s="10">
        <v>7</v>
      </c>
      <c r="F8" s="27">
        <v>0</v>
      </c>
      <c r="G8" s="32">
        <v>-5</v>
      </c>
      <c r="H8" s="32"/>
      <c r="I8" s="32">
        <f t="shared" si="0"/>
        <v>-72</v>
      </c>
      <c r="J8" s="25" t="s">
        <v>32</v>
      </c>
    </row>
    <row r="9" spans="1:13" x14ac:dyDescent="0.25">
      <c r="A9" s="45" t="s">
        <v>22</v>
      </c>
      <c r="B9" s="26">
        <v>50</v>
      </c>
      <c r="C9" s="26">
        <v>54</v>
      </c>
      <c r="D9" s="26">
        <v>5</v>
      </c>
      <c r="E9" s="26">
        <v>8</v>
      </c>
      <c r="F9" s="27">
        <v>0</v>
      </c>
      <c r="G9" s="32">
        <v>-5</v>
      </c>
      <c r="H9" s="32"/>
      <c r="I9" s="32">
        <f t="shared" si="0"/>
        <v>-104</v>
      </c>
      <c r="J9" s="25" t="s">
        <v>355</v>
      </c>
    </row>
    <row r="10" spans="1:13" x14ac:dyDescent="0.25">
      <c r="A10" s="46" t="s">
        <v>24</v>
      </c>
      <c r="B10" s="13">
        <v>50</v>
      </c>
      <c r="C10" s="13">
        <v>24</v>
      </c>
      <c r="D10" s="13">
        <v>15</v>
      </c>
      <c r="E10" s="13">
        <v>9</v>
      </c>
      <c r="F10" s="28">
        <v>0</v>
      </c>
      <c r="G10" s="33">
        <v>-5</v>
      </c>
      <c r="H10" s="33">
        <v>20</v>
      </c>
      <c r="I10" s="33">
        <f t="shared" si="0"/>
        <v>-44</v>
      </c>
      <c r="J10" s="25" t="s">
        <v>158</v>
      </c>
    </row>
    <row r="11" spans="1:13" x14ac:dyDescent="0.25">
      <c r="B11" s="39">
        <f>SUM(B2:B10)</f>
        <v>450</v>
      </c>
      <c r="C11" s="13">
        <f>SUM(C2:C10)</f>
        <v>218</v>
      </c>
      <c r="D11" s="15">
        <f>SUM(D2:D10)</f>
        <v>85</v>
      </c>
      <c r="E11" s="26"/>
      <c r="F11" s="26"/>
      <c r="G11" s="26"/>
      <c r="H11" s="26"/>
      <c r="I11" s="31">
        <f>SUM(I2:I10)</f>
        <v>0</v>
      </c>
    </row>
    <row r="12" spans="1:13" x14ac:dyDescent="0.25">
      <c r="B12" s="95">
        <f>SUM(B11:C11)</f>
        <v>668</v>
      </c>
      <c r="C12" s="95"/>
      <c r="D12" s="10">
        <f>B12-D11</f>
        <v>583</v>
      </c>
    </row>
  </sheetData>
  <mergeCells count="1">
    <mergeCell ref="B12:C12"/>
  </mergeCells>
  <conditionalFormatting sqref="I2:I10">
    <cfRule type="cellIs" dxfId="86" priority="3" stopIfTrue="1" operator="greaterThan">
      <formula>0</formula>
    </cfRule>
    <cfRule type="cellIs" dxfId="85" priority="4" stopIfTrue="1" operator="lessThan">
      <formula>0</formula>
    </cfRule>
  </conditionalFormatting>
  <conditionalFormatting sqref="G2:H10">
    <cfRule type="cellIs" dxfId="84" priority="1" stopIfTrue="1" operator="greaterThan">
      <formula>0</formula>
    </cfRule>
    <cfRule type="cellIs" dxfId="83" priority="2" stopIfTrue="1" operator="lessThan">
      <formula>0</formula>
    </cfRule>
  </conditionalFormatting>
  <pageMargins left="0.75" right="0.75" top="1" bottom="1" header="0.5" footer="0.5"/>
  <pageSetup orientation="landscape" r:id="rId1"/>
  <headerFooter alignWithMargins="0">
    <oddFooter>&amp;L&amp;F, &amp;A&amp;CPrinted: &amp;D, &amp;T&amp;RWHH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/>
  </sheetViews>
  <sheetFormatPr defaultRowHeight="13.8" x14ac:dyDescent="0.25"/>
  <cols>
    <col min="1" max="1" width="9.109375" style="10"/>
    <col min="2" max="2" width="7.109375" style="10" bestFit="1" customWidth="1"/>
    <col min="3" max="3" width="9" style="10" bestFit="1" customWidth="1"/>
    <col min="4" max="4" width="9.109375" style="10"/>
    <col min="5" max="5" width="8" style="10" bestFit="1" customWidth="1"/>
    <col min="6" max="7" width="9.109375" style="10"/>
    <col min="8" max="8" width="7.33203125" style="10" bestFit="1" customWidth="1"/>
    <col min="9" max="9" width="8.33203125" style="10" bestFit="1" customWidth="1"/>
    <col min="10" max="10" width="23.6640625" style="10" bestFit="1" customWidth="1"/>
    <col min="11" max="13" width="9.109375" style="10"/>
  </cols>
  <sheetData>
    <row r="1" spans="1:13" ht="31.2" x14ac:dyDescent="0.25">
      <c r="A1" s="44" t="s">
        <v>360</v>
      </c>
      <c r="B1" s="42" t="s">
        <v>196</v>
      </c>
      <c r="C1" s="43" t="s">
        <v>333</v>
      </c>
      <c r="D1" s="43" t="s">
        <v>198</v>
      </c>
      <c r="E1" s="43" t="s">
        <v>4</v>
      </c>
      <c r="F1" s="41" t="s">
        <v>200</v>
      </c>
      <c r="G1" s="44" t="s">
        <v>353</v>
      </c>
      <c r="H1" s="44" t="s">
        <v>354</v>
      </c>
      <c r="I1" s="44" t="s">
        <v>199</v>
      </c>
      <c r="J1" s="12"/>
      <c r="K1" s="12"/>
      <c r="L1" s="12"/>
      <c r="M1" s="12"/>
    </row>
    <row r="2" spans="1:13" x14ac:dyDescent="0.25">
      <c r="A2" s="45" t="s">
        <v>22</v>
      </c>
      <c r="B2" s="10">
        <v>50</v>
      </c>
      <c r="C2" s="10">
        <v>22</v>
      </c>
      <c r="D2" s="10">
        <v>25</v>
      </c>
      <c r="E2" s="10">
        <v>1</v>
      </c>
      <c r="F2" s="29">
        <f>J2*$D$12</f>
        <v>347.4</v>
      </c>
      <c r="G2" s="40">
        <v>40</v>
      </c>
      <c r="H2" s="40"/>
      <c r="I2" s="31">
        <f>F2+D2-B2-C2+G2+H2</f>
        <v>340.4</v>
      </c>
      <c r="J2" s="22">
        <v>0.6</v>
      </c>
      <c r="K2" s="25"/>
    </row>
    <row r="3" spans="1:13" x14ac:dyDescent="0.25">
      <c r="A3" s="45" t="s">
        <v>10</v>
      </c>
      <c r="B3" s="10">
        <v>50</v>
      </c>
      <c r="C3" s="10">
        <v>24</v>
      </c>
      <c r="D3" s="10">
        <v>5</v>
      </c>
      <c r="E3" s="10">
        <v>2</v>
      </c>
      <c r="F3" s="30">
        <f>J3*$D$12</f>
        <v>144.75</v>
      </c>
      <c r="G3" s="32">
        <v>-5</v>
      </c>
      <c r="H3" s="32"/>
      <c r="I3" s="31">
        <f t="shared" ref="I3:I10" si="0">F3+D3-B3-C3+G3+H3</f>
        <v>70.75</v>
      </c>
      <c r="J3" s="23">
        <v>0.25</v>
      </c>
    </row>
    <row r="4" spans="1:13" x14ac:dyDescent="0.25">
      <c r="A4" s="45" t="s">
        <v>158</v>
      </c>
      <c r="B4" s="10">
        <v>50</v>
      </c>
      <c r="C4" s="10">
        <v>40</v>
      </c>
      <c r="D4" s="10">
        <v>20</v>
      </c>
      <c r="E4" s="10">
        <v>3</v>
      </c>
      <c r="F4" s="30">
        <f>J4*$D$12</f>
        <v>86.85</v>
      </c>
      <c r="G4" s="32">
        <v>-5</v>
      </c>
      <c r="H4" s="32"/>
      <c r="I4" s="31">
        <f t="shared" si="0"/>
        <v>11.849999999999994</v>
      </c>
      <c r="J4" s="24">
        <v>0.15</v>
      </c>
      <c r="K4" s="25"/>
    </row>
    <row r="5" spans="1:13" x14ac:dyDescent="0.25">
      <c r="A5" s="45" t="s">
        <v>19</v>
      </c>
      <c r="B5" s="10">
        <v>50</v>
      </c>
      <c r="C5" s="10">
        <v>16</v>
      </c>
      <c r="D5" s="10">
        <v>0</v>
      </c>
      <c r="E5" s="10">
        <v>4</v>
      </c>
      <c r="F5" s="27">
        <v>0</v>
      </c>
      <c r="G5" s="32">
        <v>-5</v>
      </c>
      <c r="H5" s="32"/>
      <c r="I5" s="32">
        <f t="shared" si="0"/>
        <v>-71</v>
      </c>
      <c r="J5" s="25" t="s">
        <v>368</v>
      </c>
    </row>
    <row r="6" spans="1:13" x14ac:dyDescent="0.25">
      <c r="A6" s="45" t="s">
        <v>24</v>
      </c>
      <c r="B6" s="10">
        <v>50</v>
      </c>
      <c r="C6" s="10">
        <v>26</v>
      </c>
      <c r="D6" s="10">
        <v>15</v>
      </c>
      <c r="E6" s="10">
        <v>5</v>
      </c>
      <c r="F6" s="27">
        <v>0</v>
      </c>
      <c r="G6" s="32">
        <v>-5</v>
      </c>
      <c r="H6" s="32">
        <v>20</v>
      </c>
      <c r="I6" s="32">
        <f t="shared" si="0"/>
        <v>-46</v>
      </c>
      <c r="J6" s="35" t="s">
        <v>367</v>
      </c>
    </row>
    <row r="7" spans="1:13" x14ac:dyDescent="0.25">
      <c r="A7" s="45" t="s">
        <v>14</v>
      </c>
      <c r="B7" s="10">
        <v>50</v>
      </c>
      <c r="C7" s="10">
        <v>32</v>
      </c>
      <c r="D7" s="10">
        <v>0</v>
      </c>
      <c r="E7" s="10">
        <v>6</v>
      </c>
      <c r="F7" s="27">
        <v>0</v>
      </c>
      <c r="G7" s="32">
        <v>-5</v>
      </c>
      <c r="H7" s="32"/>
      <c r="I7" s="32">
        <f t="shared" si="0"/>
        <v>-87</v>
      </c>
      <c r="J7" s="25" t="s">
        <v>370</v>
      </c>
    </row>
    <row r="8" spans="1:13" x14ac:dyDescent="0.25">
      <c r="A8" s="45" t="s">
        <v>153</v>
      </c>
      <c r="B8" s="10">
        <v>50</v>
      </c>
      <c r="C8" s="10">
        <v>16</v>
      </c>
      <c r="D8" s="10">
        <v>0</v>
      </c>
      <c r="E8" s="10">
        <v>7</v>
      </c>
      <c r="F8" s="27">
        <v>0</v>
      </c>
      <c r="G8" s="32">
        <v>-5</v>
      </c>
      <c r="H8" s="32">
        <v>-10</v>
      </c>
      <c r="I8" s="32">
        <f t="shared" si="0"/>
        <v>-81</v>
      </c>
      <c r="J8" s="35" t="s">
        <v>366</v>
      </c>
    </row>
    <row r="9" spans="1:13" x14ac:dyDescent="0.25">
      <c r="A9" s="45" t="s">
        <v>293</v>
      </c>
      <c r="B9" s="26">
        <v>50</v>
      </c>
      <c r="C9" s="26">
        <v>22</v>
      </c>
      <c r="D9" s="26">
        <v>10</v>
      </c>
      <c r="E9" s="26">
        <v>8</v>
      </c>
      <c r="F9" s="27">
        <v>0</v>
      </c>
      <c r="G9" s="32">
        <v>-5</v>
      </c>
      <c r="H9" s="32">
        <v>-10</v>
      </c>
      <c r="I9" s="32">
        <f t="shared" si="0"/>
        <v>-77</v>
      </c>
      <c r="J9" s="35" t="s">
        <v>365</v>
      </c>
    </row>
    <row r="10" spans="1:13" x14ac:dyDescent="0.25">
      <c r="A10" s="46" t="s">
        <v>32</v>
      </c>
      <c r="B10" s="13">
        <v>50</v>
      </c>
      <c r="C10" s="13">
        <v>16</v>
      </c>
      <c r="D10" s="13">
        <v>10</v>
      </c>
      <c r="E10" s="13">
        <v>9</v>
      </c>
      <c r="F10" s="28">
        <v>0</v>
      </c>
      <c r="G10" s="33">
        <v>-5</v>
      </c>
      <c r="H10" s="33"/>
      <c r="I10" s="33">
        <f t="shared" si="0"/>
        <v>-61</v>
      </c>
      <c r="J10" s="35" t="s">
        <v>369</v>
      </c>
    </row>
    <row r="11" spans="1:13" x14ac:dyDescent="0.25">
      <c r="B11" s="39">
        <f>SUM(B2:B10)</f>
        <v>450</v>
      </c>
      <c r="C11" s="13">
        <f>SUM(C2:C10)</f>
        <v>214</v>
      </c>
      <c r="D11" s="15">
        <f>SUM(D2:D10)</f>
        <v>85</v>
      </c>
      <c r="E11" s="26"/>
      <c r="F11" s="26"/>
      <c r="G11" s="26"/>
      <c r="H11" s="26"/>
      <c r="I11" s="31">
        <f>SUM(I2:I10)</f>
        <v>0</v>
      </c>
    </row>
    <row r="12" spans="1:13" x14ac:dyDescent="0.25">
      <c r="B12" s="95">
        <f>SUM(B11:C11)</f>
        <v>664</v>
      </c>
      <c r="C12" s="95"/>
      <c r="D12" s="10">
        <f>B12-D11</f>
        <v>579</v>
      </c>
    </row>
  </sheetData>
  <mergeCells count="1">
    <mergeCell ref="B12:C12"/>
  </mergeCells>
  <conditionalFormatting sqref="I2:I10">
    <cfRule type="cellIs" dxfId="82" priority="3" stopIfTrue="1" operator="greaterThan">
      <formula>0</formula>
    </cfRule>
    <cfRule type="cellIs" dxfId="81" priority="4" stopIfTrue="1" operator="lessThan">
      <formula>0</formula>
    </cfRule>
  </conditionalFormatting>
  <conditionalFormatting sqref="G2:H10">
    <cfRule type="cellIs" dxfId="80" priority="1" stopIfTrue="1" operator="greaterThan">
      <formula>0</formula>
    </cfRule>
    <cfRule type="cellIs" dxfId="79" priority="2" stopIfTrue="1" operator="lessThan">
      <formula>0</formula>
    </cfRule>
  </conditionalFormatting>
  <pageMargins left="0.75" right="0.75" top="1" bottom="1" header="0.5" footer="0.5"/>
  <pageSetup orientation="landscape" r:id="rId1"/>
  <headerFooter alignWithMargins="0">
    <oddFooter>&amp;L&amp;F, &amp;A&amp;CPrinted: &amp;D, &amp;T&amp;RWHH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$ 2006</vt:lpstr>
      <vt:lpstr>$ 2007</vt:lpstr>
      <vt:lpstr>$ 2008</vt:lpstr>
      <vt:lpstr>$ 2009</vt:lpstr>
      <vt:lpstr>$ 2010</vt:lpstr>
      <vt:lpstr>$ 2011</vt:lpstr>
      <vt:lpstr>$ 2012</vt:lpstr>
      <vt:lpstr>$ 2013</vt:lpstr>
      <vt:lpstr>$ 2014</vt:lpstr>
      <vt:lpstr>$2015</vt:lpstr>
      <vt:lpstr>$2016</vt:lpstr>
      <vt:lpstr>$2017</vt:lpstr>
      <vt:lpstr>MAIN</vt:lpstr>
      <vt:lpstr>MainPivots</vt:lpstr>
    </vt:vector>
  </TitlesOfParts>
  <Company>EASTMAN KODAK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H. Heyen</dc:creator>
  <cp:lastModifiedBy>HeyenFamily</cp:lastModifiedBy>
  <cp:lastPrinted>2013-12-31T12:30:43Z</cp:lastPrinted>
  <dcterms:created xsi:type="dcterms:W3CDTF">1997-05-08T19:34:11Z</dcterms:created>
  <dcterms:modified xsi:type="dcterms:W3CDTF">2018-02-01T02:11:15Z</dcterms:modified>
</cp:coreProperties>
</file>